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13.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lopez57\Desktop\"/>
    </mc:Choice>
  </mc:AlternateContent>
  <bookViews>
    <workbookView xWindow="0" yWindow="0" windowWidth="23040" windowHeight="10452" tabRatio="895" firstSheet="7" activeTab="7"/>
  </bookViews>
  <sheets>
    <sheet name="Índice" sheetId="23" r:id="rId1"/>
    <sheet name="1.4.FichaResumen" sheetId="53" r:id="rId2"/>
    <sheet name="2.2.aBruta" sheetId="59" r:id="rId3"/>
    <sheet name="2.2.bSecundario" sheetId="61" r:id="rId4"/>
    <sheet name="2.2.cDepurada" sheetId="60" r:id="rId5"/>
    <sheet name="2.2.dRegenerada" sheetId="62" r:id="rId6"/>
    <sheet name="2.2.f.Vol" sheetId="67" r:id="rId7"/>
    <sheet name="2.3.HistoricoCont" sheetId="74" r:id="rId8"/>
    <sheet name="2.4PI" sheetId="65" r:id="rId9"/>
    <sheet name="2.6.a.Det.Clase.Generada" sheetId="63" r:id="rId10"/>
    <sheet name="2.6.b.UsoPrevisto_Clase. " sheetId="44" r:id="rId11"/>
    <sheet name="2.7.EntornoAgua" sheetId="66" r:id="rId12"/>
    <sheet name="3.1.Responsables" sheetId="26" r:id="rId13"/>
    <sheet name="4.2.CatálagoMedidas" sheetId="57" r:id="rId14"/>
    <sheet name="5.AgentesPeligrosos" sheetId="68" r:id="rId15"/>
    <sheet name="7.a.Ishikawa" sheetId="52" r:id="rId16"/>
    <sheet name="7.0.InstruccionesRiesgos" sheetId="51" r:id="rId17"/>
    <sheet name="7.b.Probabilidad" sheetId="54" r:id="rId18"/>
    <sheet name="7.c.Gravedad" sheetId="55" r:id="rId19"/>
    <sheet name="7.d.Evaluación" sheetId="56" r:id="rId20"/>
    <sheet name="7.3.Resumen Riesgos" sheetId="58" r:id="rId21"/>
    <sheet name="8.PerfilRiesgo" sheetId="72" r:id="rId22"/>
    <sheet name="9.Solicitud ProdSum" sheetId="69" r:id="rId23"/>
    <sheet name="10.Solicitud Conce" sheetId="71" r:id="rId24"/>
    <sheet name="AUX" sheetId="70" state="hidden" r:id="rId25"/>
  </sheets>
  <definedNames>
    <definedName name="denominacion_POI" localSheetId="3">#REF!</definedName>
    <definedName name="denominacion_POI" localSheetId="4">#REF!</definedName>
    <definedName name="denominacion_POI" localSheetId="5">#REF!</definedName>
    <definedName name="denominacion_POI" localSheetId="10">#REF!</definedName>
    <definedName name="denominacion_POI">#REF!</definedName>
    <definedName name="NOMBRE_ORGANIZACION" localSheetId="3">#REF!</definedName>
    <definedName name="NOMBRE_ORGANIZACION" localSheetId="4">#REF!</definedName>
    <definedName name="NOMBRE_ORGANIZACION" localSheetId="5">#REF!</definedName>
    <definedName name="NOMBRE_ORGANIZACION" localSheetId="10">#REF!</definedName>
    <definedName name="NOMBRE_ORGANIZACION">#REF!</definedName>
    <definedName name="ORGANIZACION_ROL" localSheetId="3">#REF!</definedName>
    <definedName name="ORGANIZACION_ROL" localSheetId="4">#REF!</definedName>
    <definedName name="ORGANIZACION_ROL" localSheetId="5">#REF!</definedName>
    <definedName name="ORGANIZACION_ROL" localSheetId="10">#REF!</definedName>
    <definedName name="ORGANIZACION_ROL">#REF!</definedName>
    <definedName name="PARTES_RESPONSABLES" localSheetId="3">#REF!</definedName>
    <definedName name="PARTES_RESPONSABLES" localSheetId="4">#REF!</definedName>
    <definedName name="PARTES_RESPONSABLES" localSheetId="5">#REF!</definedName>
    <definedName name="PARTES_RESPONSABLES" localSheetId="10">#REF!</definedName>
    <definedName name="PARTES_RESPONSABLES">#REF!</definedName>
    <definedName name="zona_regable" localSheetId="10">#REF!</definedName>
    <definedName name="zona_regable">#REF!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 i="74" l="1"/>
  <c r="Q8" i="74"/>
  <c r="S7" i="54"/>
  <c r="S8" i="54"/>
  <c r="S9" i="54"/>
  <c r="S10" i="54"/>
  <c r="S11" i="54"/>
  <c r="S12" i="54"/>
  <c r="S13" i="54"/>
  <c r="S14" i="54"/>
  <c r="S15" i="54"/>
  <c r="S16" i="54"/>
  <c r="S17" i="54"/>
  <c r="S18" i="54"/>
  <c r="S19" i="54"/>
  <c r="S20" i="54"/>
  <c r="S21" i="54"/>
  <c r="S22" i="54"/>
  <c r="S23" i="54"/>
  <c r="S24" i="54"/>
  <c r="S25" i="54"/>
  <c r="S26" i="54"/>
  <c r="S27" i="54"/>
  <c r="S28" i="54"/>
  <c r="S29" i="54"/>
  <c r="S30" i="54"/>
  <c r="S31" i="54"/>
  <c r="S32" i="54"/>
  <c r="S33" i="54"/>
  <c r="S34" i="54"/>
  <c r="S35" i="54"/>
  <c r="S36" i="54"/>
  <c r="S37" i="54"/>
  <c r="S38" i="54"/>
  <c r="S39" i="54"/>
  <c r="S40" i="54"/>
  <c r="S41" i="54"/>
  <c r="S42" i="54"/>
  <c r="S43" i="54"/>
  <c r="S44" i="54"/>
  <c r="S45" i="54"/>
  <c r="S46" i="54"/>
  <c r="S47" i="54"/>
  <c r="S48" i="54"/>
  <c r="S49" i="54"/>
  <c r="S50" i="54"/>
  <c r="S6" i="54"/>
  <c r="R6" i="74"/>
  <c r="R7" i="74"/>
  <c r="R8" i="74"/>
  <c r="N7" i="74"/>
  <c r="O7" i="74" s="1"/>
  <c r="N9" i="74"/>
  <c r="O9" i="74" s="1"/>
  <c r="N10" i="74"/>
  <c r="O10" i="74" s="1"/>
  <c r="N11" i="74"/>
  <c r="O11" i="74" s="1"/>
  <c r="N12" i="74"/>
  <c r="O12" i="74" s="1"/>
  <c r="N13" i="74"/>
  <c r="O13" i="74" s="1"/>
  <c r="N14" i="74"/>
  <c r="O14" i="74" s="1"/>
  <c r="N15" i="74"/>
  <c r="O15" i="74" s="1"/>
  <c r="N16" i="74"/>
  <c r="O16" i="74" s="1"/>
  <c r="N17" i="74"/>
  <c r="O17" i="74" s="1"/>
  <c r="N18" i="74"/>
  <c r="O18" i="74" s="1"/>
  <c r="N6" i="74"/>
  <c r="O6" i="74" s="1"/>
  <c r="Q7" i="74"/>
  <c r="Q9" i="74"/>
  <c r="Q10" i="74"/>
  <c r="Q11" i="74"/>
  <c r="Q12" i="74"/>
  <c r="Q13" i="74"/>
  <c r="Q14" i="74"/>
  <c r="Q15" i="74"/>
  <c r="Q16" i="74"/>
  <c r="Q17" i="74"/>
  <c r="Q18" i="74"/>
  <c r="Q6" i="74"/>
  <c r="F43" i="72"/>
  <c r="K43" i="72" s="1"/>
  <c r="F35" i="72"/>
  <c r="K35" i="72" s="1"/>
  <c r="F41" i="72"/>
  <c r="F39" i="72"/>
  <c r="K41" i="72"/>
  <c r="K39" i="72"/>
  <c r="J46" i="72"/>
  <c r="K9" i="58"/>
  <c r="K10" i="58"/>
  <c r="K11" i="58"/>
  <c r="K12" i="58"/>
  <c r="K13" i="58"/>
  <c r="K14" i="58"/>
  <c r="K15" i="58"/>
  <c r="K16" i="58"/>
  <c r="K17" i="58"/>
  <c r="K18" i="58"/>
  <c r="K19" i="58"/>
  <c r="K20" i="58"/>
  <c r="K21" i="58"/>
  <c r="K22" i="58"/>
  <c r="K23" i="58"/>
  <c r="K24" i="58"/>
  <c r="K25" i="58"/>
  <c r="K26" i="58"/>
  <c r="K27" i="58"/>
  <c r="K28" i="58"/>
  <c r="K29" i="58"/>
  <c r="K30" i="58"/>
  <c r="K31" i="58"/>
  <c r="K32" i="58"/>
  <c r="K33" i="58"/>
  <c r="K34" i="58"/>
  <c r="K35" i="58"/>
  <c r="K36" i="58"/>
  <c r="K37" i="58"/>
  <c r="K38" i="58"/>
  <c r="K39" i="58"/>
  <c r="K40" i="58"/>
  <c r="K41" i="58"/>
  <c r="K42" i="58"/>
  <c r="K43" i="58"/>
  <c r="K44" i="58"/>
  <c r="K45" i="58"/>
  <c r="K46" i="58"/>
  <c r="K47" i="58"/>
  <c r="K48" i="58"/>
  <c r="K49" i="58"/>
  <c r="K50" i="58"/>
  <c r="K51" i="58"/>
  <c r="K52" i="58"/>
  <c r="K53" i="58"/>
  <c r="K54" i="58"/>
  <c r="K55" i="58"/>
  <c r="K56" i="58"/>
  <c r="K57" i="58"/>
  <c r="K58" i="58"/>
  <c r="K59" i="58"/>
  <c r="K60" i="58"/>
  <c r="K61" i="58"/>
  <c r="K62" i="58"/>
  <c r="K63" i="58"/>
  <c r="K64" i="58"/>
  <c r="K65" i="58"/>
  <c r="K66" i="58"/>
  <c r="K67" i="58"/>
  <c r="K68" i="58"/>
  <c r="K69" i="58"/>
  <c r="K70" i="58"/>
  <c r="K71" i="58"/>
  <c r="K72" i="58"/>
  <c r="K73" i="58"/>
  <c r="K74" i="58"/>
  <c r="K75" i="58"/>
  <c r="K76" i="58"/>
  <c r="K77" i="58"/>
  <c r="K78" i="58"/>
  <c r="K79" i="58"/>
  <c r="K80" i="58"/>
  <c r="J9" i="58"/>
  <c r="J10" i="58"/>
  <c r="J11" i="58"/>
  <c r="J12" i="58"/>
  <c r="J13" i="58"/>
  <c r="J14" i="58"/>
  <c r="J15" i="58"/>
  <c r="J16" i="58"/>
  <c r="J17" i="58"/>
  <c r="J18" i="58"/>
  <c r="J19" i="58"/>
  <c r="J20" i="58"/>
  <c r="J21" i="58"/>
  <c r="J22" i="58"/>
  <c r="J23" i="58"/>
  <c r="J24" i="58"/>
  <c r="J25" i="58"/>
  <c r="J26" i="58"/>
  <c r="J27" i="58"/>
  <c r="J28" i="58"/>
  <c r="J29" i="58"/>
  <c r="J30" i="58"/>
  <c r="J31" i="58"/>
  <c r="J32" i="58"/>
  <c r="J33" i="58"/>
  <c r="J34" i="58"/>
  <c r="J35" i="58"/>
  <c r="J36" i="58"/>
  <c r="J37" i="58"/>
  <c r="J38" i="58"/>
  <c r="J39" i="58"/>
  <c r="J40" i="58"/>
  <c r="J41" i="58"/>
  <c r="J42" i="58"/>
  <c r="J43" i="58"/>
  <c r="J44" i="58"/>
  <c r="J45" i="58"/>
  <c r="J46" i="58"/>
  <c r="J47" i="58"/>
  <c r="J48" i="58"/>
  <c r="J49" i="58"/>
  <c r="J50" i="58"/>
  <c r="J51" i="58"/>
  <c r="J52" i="58"/>
  <c r="J53" i="58"/>
  <c r="J54" i="58"/>
  <c r="J55" i="58"/>
  <c r="J56" i="58"/>
  <c r="J57" i="58"/>
  <c r="J58" i="58"/>
  <c r="J59" i="58"/>
  <c r="J60" i="58"/>
  <c r="J61" i="58"/>
  <c r="J62" i="58"/>
  <c r="J63" i="58"/>
  <c r="J64" i="58"/>
  <c r="J65" i="58"/>
  <c r="J66" i="58"/>
  <c r="J67" i="58"/>
  <c r="J68" i="58"/>
  <c r="J69" i="58"/>
  <c r="J70" i="58"/>
  <c r="J71" i="58"/>
  <c r="J72" i="58"/>
  <c r="J73" i="58"/>
  <c r="J74" i="58"/>
  <c r="J75" i="58"/>
  <c r="J76" i="58"/>
  <c r="J77" i="58"/>
  <c r="J78" i="58"/>
  <c r="J79" i="58"/>
  <c r="J80" i="58"/>
  <c r="I9" i="58"/>
  <c r="I10" i="58"/>
  <c r="I11" i="58"/>
  <c r="I12" i="58"/>
  <c r="I13" i="58"/>
  <c r="I14" i="58"/>
  <c r="I15" i="58"/>
  <c r="I16" i="58"/>
  <c r="I17" i="58"/>
  <c r="I18" i="58"/>
  <c r="I19"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I45" i="58"/>
  <c r="I46" i="58"/>
  <c r="I47" i="58"/>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74" i="58"/>
  <c r="I75" i="58"/>
  <c r="I76" i="58"/>
  <c r="I77" i="58"/>
  <c r="I78" i="58"/>
  <c r="I79" i="58"/>
  <c r="I80" i="58"/>
  <c r="H9" i="58"/>
  <c r="H10" i="58"/>
  <c r="H11" i="58"/>
  <c r="H12" i="58"/>
  <c r="H13" i="58"/>
  <c r="H14" i="58"/>
  <c r="H15" i="58"/>
  <c r="H16" i="58"/>
  <c r="H17" i="58"/>
  <c r="H18" i="58"/>
  <c r="H19" i="58"/>
  <c r="H20" i="58"/>
  <c r="H21" i="58"/>
  <c r="H22" i="58"/>
  <c r="H23" i="58"/>
  <c r="H24" i="58"/>
  <c r="H25" i="58"/>
  <c r="H26" i="58"/>
  <c r="H27" i="58"/>
  <c r="H28" i="58"/>
  <c r="H29" i="58"/>
  <c r="H30" i="58"/>
  <c r="H31" i="58"/>
  <c r="H32" i="58"/>
  <c r="H33" i="58"/>
  <c r="H34" i="58"/>
  <c r="H35" i="58"/>
  <c r="H36" i="58"/>
  <c r="H37" i="58"/>
  <c r="H38" i="58"/>
  <c r="H39" i="58"/>
  <c r="H40" i="58"/>
  <c r="H41" i="58"/>
  <c r="H42" i="58"/>
  <c r="H43" i="58"/>
  <c r="H44" i="58"/>
  <c r="H45" i="58"/>
  <c r="H46" i="58"/>
  <c r="H47" i="58"/>
  <c r="H48" i="58"/>
  <c r="H49" i="58"/>
  <c r="H50" i="58"/>
  <c r="H51" i="58"/>
  <c r="H52" i="58"/>
  <c r="H53" i="58"/>
  <c r="H54" i="58"/>
  <c r="H55" i="58"/>
  <c r="H56" i="58"/>
  <c r="H57" i="58"/>
  <c r="H58" i="58"/>
  <c r="H59" i="58"/>
  <c r="H60" i="58"/>
  <c r="H61" i="58"/>
  <c r="H62" i="58"/>
  <c r="H63" i="58"/>
  <c r="H64" i="58"/>
  <c r="H65" i="58"/>
  <c r="H66" i="58"/>
  <c r="H67" i="58"/>
  <c r="H68" i="58"/>
  <c r="H69" i="58"/>
  <c r="H70" i="58"/>
  <c r="H71" i="58"/>
  <c r="H72" i="58"/>
  <c r="H73" i="58"/>
  <c r="H74" i="58"/>
  <c r="H75" i="58"/>
  <c r="H76" i="58"/>
  <c r="H77" i="58"/>
  <c r="H78" i="58"/>
  <c r="H79" i="58"/>
  <c r="H80" i="58"/>
  <c r="L58" i="58"/>
  <c r="L59" i="58"/>
  <c r="L60" i="58"/>
  <c r="L61" i="58"/>
  <c r="L62" i="58"/>
  <c r="L63" i="58"/>
  <c r="L64" i="58"/>
  <c r="L65" i="58"/>
  <c r="L66" i="58"/>
  <c r="L67" i="58"/>
  <c r="L68" i="58"/>
  <c r="L69" i="58"/>
  <c r="L70" i="58"/>
  <c r="L71" i="58"/>
  <c r="L72" i="58"/>
  <c r="L73" i="58"/>
  <c r="L74" i="58"/>
  <c r="L75" i="58"/>
  <c r="L76" i="58"/>
  <c r="L77" i="58"/>
  <c r="L78" i="58"/>
  <c r="L79" i="58"/>
  <c r="L80" i="58"/>
  <c r="M9" i="58"/>
  <c r="M10" i="58"/>
  <c r="M11" i="58"/>
  <c r="M12" i="58"/>
  <c r="M13" i="58"/>
  <c r="M14" i="58"/>
  <c r="M15" i="58"/>
  <c r="M16" i="58"/>
  <c r="M17" i="58"/>
  <c r="M18" i="58"/>
  <c r="M19" i="58"/>
  <c r="M20" i="58"/>
  <c r="M21" i="58"/>
  <c r="M22" i="58"/>
  <c r="M23" i="58"/>
  <c r="M24" i="58"/>
  <c r="M25" i="58"/>
  <c r="M26" i="58"/>
  <c r="M27" i="58"/>
  <c r="M28" i="58"/>
  <c r="M29" i="58"/>
  <c r="M30" i="58"/>
  <c r="M31" i="58"/>
  <c r="M32" i="58"/>
  <c r="M33" i="58"/>
  <c r="M34" i="58"/>
  <c r="M35" i="58"/>
  <c r="M36" i="58"/>
  <c r="M37" i="58"/>
  <c r="M38" i="58"/>
  <c r="M39" i="58"/>
  <c r="M40" i="58"/>
  <c r="M41" i="58"/>
  <c r="M42" i="58"/>
  <c r="M43" i="58"/>
  <c r="M44" i="58"/>
  <c r="M45" i="58"/>
  <c r="M46" i="58"/>
  <c r="M47" i="58"/>
  <c r="M48" i="58"/>
  <c r="M49" i="58"/>
  <c r="M50" i="58"/>
  <c r="M51" i="58"/>
  <c r="M52" i="58"/>
  <c r="M53" i="58"/>
  <c r="M54" i="58"/>
  <c r="M55" i="58"/>
  <c r="M56" i="58"/>
  <c r="M57" i="58"/>
  <c r="M58" i="58"/>
  <c r="M59" i="58"/>
  <c r="M60" i="58"/>
  <c r="M61" i="58"/>
  <c r="M62" i="58"/>
  <c r="M63" i="58"/>
  <c r="M64" i="58"/>
  <c r="M65" i="58"/>
  <c r="M66" i="58"/>
  <c r="M67" i="58"/>
  <c r="M68" i="58"/>
  <c r="M69" i="58"/>
  <c r="M70" i="58"/>
  <c r="M71" i="58"/>
  <c r="M72" i="58"/>
  <c r="M73" i="58"/>
  <c r="M74" i="58"/>
  <c r="M75" i="58"/>
  <c r="M76" i="58"/>
  <c r="M77" i="58"/>
  <c r="M78" i="58"/>
  <c r="M79" i="58"/>
  <c r="M80" i="58"/>
  <c r="N58" i="58"/>
  <c r="N59" i="58"/>
  <c r="N60" i="58"/>
  <c r="N61" i="58"/>
  <c r="N62" i="58"/>
  <c r="N63" i="58"/>
  <c r="N64" i="58"/>
  <c r="N65" i="58"/>
  <c r="N66" i="58"/>
  <c r="N67" i="58"/>
  <c r="N68" i="58"/>
  <c r="N69" i="58"/>
  <c r="N70" i="58"/>
  <c r="N71" i="58"/>
  <c r="N72" i="58"/>
  <c r="N73" i="58"/>
  <c r="N74" i="58"/>
  <c r="N75" i="58"/>
  <c r="N76" i="58"/>
  <c r="N77" i="58"/>
  <c r="N78" i="58"/>
  <c r="N79" i="58"/>
  <c r="N80" i="58"/>
  <c r="M8" i="58"/>
  <c r="Z9" i="56"/>
  <c r="Z10" i="56"/>
  <c r="Z11" i="56"/>
  <c r="Z12" i="56"/>
  <c r="Z13" i="56"/>
  <c r="Z14" i="56"/>
  <c r="Z15" i="56"/>
  <c r="Z16" i="56"/>
  <c r="Z17" i="56"/>
  <c r="Z18" i="56"/>
  <c r="Z19" i="56"/>
  <c r="Z20" i="56"/>
  <c r="Z21" i="56"/>
  <c r="Z22" i="56"/>
  <c r="Z23" i="56"/>
  <c r="Z24" i="56"/>
  <c r="Z25" i="56"/>
  <c r="Z26" i="56"/>
  <c r="Z27" i="56"/>
  <c r="Z28" i="56"/>
  <c r="Z29" i="56"/>
  <c r="Z30" i="56"/>
  <c r="Z31" i="56"/>
  <c r="Z32" i="56"/>
  <c r="Z33" i="56"/>
  <c r="Z34" i="56"/>
  <c r="Z35" i="56"/>
  <c r="Z36" i="56"/>
  <c r="Z37" i="56"/>
  <c r="Z38" i="56"/>
  <c r="Z39" i="56"/>
  <c r="Z40" i="56"/>
  <c r="Z41" i="56"/>
  <c r="Z42" i="56"/>
  <c r="Z43" i="56"/>
  <c r="Z44" i="56"/>
  <c r="Z45" i="56"/>
  <c r="Z46" i="56"/>
  <c r="Z47" i="56"/>
  <c r="Z48" i="56"/>
  <c r="Z49" i="56"/>
  <c r="Z50" i="56"/>
  <c r="Z51" i="56"/>
  <c r="Z52" i="56"/>
  <c r="Z53" i="56"/>
  <c r="Z54" i="56"/>
  <c r="Z55" i="56"/>
  <c r="Z56" i="56"/>
  <c r="Z57" i="56"/>
  <c r="Z8" i="56"/>
  <c r="Y51" i="56"/>
  <c r="L51" i="58" s="1"/>
  <c r="Y52" i="56"/>
  <c r="L52" i="58" s="1"/>
  <c r="Y53" i="56"/>
  <c r="L53" i="58" s="1"/>
  <c r="Y54" i="56"/>
  <c r="L54" i="58" s="1"/>
  <c r="Y55" i="56"/>
  <c r="L55" i="58" s="1"/>
  <c r="Y56" i="56"/>
  <c r="L56" i="58" s="1"/>
  <c r="Y57" i="56"/>
  <c r="L57" i="58" s="1"/>
  <c r="P9" i="56"/>
  <c r="P10" i="56"/>
  <c r="P11" i="56"/>
  <c r="P12" i="56"/>
  <c r="P13" i="56"/>
  <c r="P14" i="56"/>
  <c r="P15" i="56"/>
  <c r="P16" i="56"/>
  <c r="P17" i="56"/>
  <c r="P18" i="56"/>
  <c r="P19" i="56"/>
  <c r="P20" i="56"/>
  <c r="P21" i="56"/>
  <c r="P22" i="56"/>
  <c r="P23" i="56"/>
  <c r="P24" i="56"/>
  <c r="P25" i="56"/>
  <c r="P26" i="56"/>
  <c r="P27" i="56"/>
  <c r="P28" i="56"/>
  <c r="P29" i="56"/>
  <c r="P30" i="56"/>
  <c r="P31" i="56"/>
  <c r="P32" i="56"/>
  <c r="P33" i="56"/>
  <c r="P34" i="56"/>
  <c r="P35" i="56"/>
  <c r="P36" i="56"/>
  <c r="P37" i="56"/>
  <c r="P38" i="56"/>
  <c r="P39" i="56"/>
  <c r="P40" i="56"/>
  <c r="P41" i="56"/>
  <c r="P42" i="56"/>
  <c r="P43" i="56"/>
  <c r="P44" i="56"/>
  <c r="P45" i="56"/>
  <c r="P46" i="56"/>
  <c r="P47" i="56"/>
  <c r="P48" i="56"/>
  <c r="P49" i="56"/>
  <c r="P50" i="56"/>
  <c r="P51" i="56"/>
  <c r="P52" i="56"/>
  <c r="P53" i="56"/>
  <c r="P54" i="56"/>
  <c r="P55" i="56"/>
  <c r="P56" i="56"/>
  <c r="P57" i="56"/>
  <c r="P8" i="56"/>
  <c r="O51" i="56"/>
  <c r="O52" i="56"/>
  <c r="O53" i="56"/>
  <c r="O54" i="56"/>
  <c r="O55" i="56"/>
  <c r="O56" i="56"/>
  <c r="O57" i="56"/>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8" i="55"/>
  <c r="L9" i="55"/>
  <c r="L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8" i="55"/>
  <c r="G9" i="55"/>
  <c r="G10" i="55"/>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F9" i="55"/>
  <c r="F10" i="55"/>
  <c r="F11" i="55"/>
  <c r="F12" i="55"/>
  <c r="F13" i="55"/>
  <c r="F14" i="55"/>
  <c r="F15" i="55"/>
  <c r="F16" i="55"/>
  <c r="F17" i="55"/>
  <c r="F18" i="55"/>
  <c r="F19" i="55"/>
  <c r="F20" i="55"/>
  <c r="F21" i="55"/>
  <c r="F22" i="55"/>
  <c r="F23" i="55"/>
  <c r="F24" i="55"/>
  <c r="F25" i="55"/>
  <c r="F26" i="55"/>
  <c r="F27" i="55"/>
  <c r="F28" i="55"/>
  <c r="F29" i="55"/>
  <c r="F30" i="55"/>
  <c r="F31" i="55"/>
  <c r="F32" i="55"/>
  <c r="F33" i="55"/>
  <c r="F34" i="55"/>
  <c r="F35" i="55"/>
  <c r="F36" i="55"/>
  <c r="F37" i="55"/>
  <c r="F38" i="55"/>
  <c r="F39" i="55"/>
  <c r="F40" i="55"/>
  <c r="F41" i="55"/>
  <c r="F42" i="55"/>
  <c r="F43" i="55"/>
  <c r="F44" i="55"/>
  <c r="F45" i="55"/>
  <c r="F46" i="55"/>
  <c r="F47" i="55"/>
  <c r="F48" i="55"/>
  <c r="F49" i="55"/>
  <c r="F50" i="55"/>
  <c r="F51" i="55"/>
  <c r="F52" i="55"/>
  <c r="F53" i="55"/>
  <c r="F54" i="55"/>
  <c r="F55" i="55"/>
  <c r="F56" i="55"/>
  <c r="F57" i="55"/>
  <c r="F58" i="55"/>
  <c r="F59" i="55"/>
  <c r="F60" i="55"/>
  <c r="F61" i="55"/>
  <c r="F62" i="55"/>
  <c r="F63" i="55"/>
  <c r="F64" i="55"/>
  <c r="F65" i="55"/>
  <c r="F66" i="55"/>
  <c r="F67" i="55"/>
  <c r="F68" i="55"/>
  <c r="F69" i="55"/>
  <c r="F70" i="55"/>
  <c r="F71" i="55"/>
  <c r="F72" i="55"/>
  <c r="F73" i="55"/>
  <c r="F74" i="55"/>
  <c r="F75" i="55"/>
  <c r="F76" i="55"/>
  <c r="F77" i="55"/>
  <c r="F78" i="55"/>
  <c r="F79" i="55"/>
  <c r="F80" i="55"/>
  <c r="F81" i="55"/>
  <c r="F82" i="55"/>
  <c r="F83" i="55"/>
  <c r="F84" i="55"/>
  <c r="F85" i="55"/>
  <c r="F86" i="55"/>
  <c r="F87" i="55"/>
  <c r="F88" i="55"/>
  <c r="F89" i="55"/>
  <c r="F90" i="55"/>
  <c r="F91" i="55"/>
  <c r="F92" i="55"/>
  <c r="F93" i="55"/>
  <c r="F94" i="55"/>
  <c r="F95" i="55"/>
  <c r="F96" i="55"/>
  <c r="F97" i="55"/>
  <c r="F98" i="55"/>
  <c r="F99" i="55"/>
  <c r="F100" i="55"/>
  <c r="F101" i="55"/>
  <c r="F102" i="55"/>
  <c r="F103" i="55"/>
  <c r="F104" i="55"/>
  <c r="F105" i="55"/>
  <c r="F106" i="55"/>
  <c r="F107" i="55"/>
  <c r="F108" i="55"/>
  <c r="F109" i="55"/>
  <c r="F110" i="55"/>
  <c r="F111" i="55"/>
  <c r="F112" i="55"/>
  <c r="F113" i="55"/>
  <c r="F114" i="55"/>
  <c r="F115" i="55"/>
  <c r="F116" i="55"/>
  <c r="F117" i="55"/>
  <c r="F118" i="55"/>
  <c r="F119" i="55"/>
  <c r="F120" i="55"/>
  <c r="F121" i="55"/>
  <c r="F122" i="55"/>
  <c r="F123" i="55"/>
  <c r="F124" i="55"/>
  <c r="F125" i="55"/>
  <c r="F126" i="55"/>
  <c r="F127" i="55"/>
  <c r="F128" i="55"/>
  <c r="F129" i="55"/>
  <c r="F130" i="55"/>
  <c r="F131" i="55"/>
  <c r="F132" i="55"/>
  <c r="F133" i="55"/>
  <c r="F134" i="55"/>
  <c r="F135" i="55"/>
  <c r="F136" i="55"/>
  <c r="F137" i="55"/>
  <c r="F138" i="55"/>
  <c r="F139" i="55"/>
  <c r="F140" i="55"/>
  <c r="F141" i="55"/>
  <c r="F142" i="55"/>
  <c r="F143" i="55"/>
  <c r="F144" i="55"/>
  <c r="F145" i="55"/>
  <c r="F146" i="55"/>
  <c r="F147" i="55"/>
  <c r="F148" i="55"/>
  <c r="F149" i="55"/>
  <c r="F150" i="55"/>
  <c r="F151" i="55"/>
  <c r="G8" i="55"/>
  <c r="F8" i="55"/>
  <c r="H45" i="56"/>
  <c r="H46" i="56"/>
  <c r="H47" i="56"/>
  <c r="H48" i="56"/>
  <c r="H49" i="56"/>
  <c r="H50" i="56"/>
  <c r="H51" i="56"/>
  <c r="H52" i="56"/>
  <c r="H53" i="56"/>
  <c r="H54" i="56"/>
  <c r="H55" i="56"/>
  <c r="H56" i="56"/>
  <c r="H57" i="56"/>
  <c r="G45" i="56"/>
  <c r="G46" i="56"/>
  <c r="G47" i="56"/>
  <c r="G48" i="56"/>
  <c r="G49" i="56"/>
  <c r="G50" i="56"/>
  <c r="G51" i="56"/>
  <c r="G52" i="56"/>
  <c r="G53" i="56"/>
  <c r="G54" i="56"/>
  <c r="G55" i="56"/>
  <c r="G56" i="56"/>
  <c r="G57" i="56"/>
  <c r="F45" i="56"/>
  <c r="F46" i="56"/>
  <c r="F47" i="56"/>
  <c r="F48" i="56"/>
  <c r="F49" i="56"/>
  <c r="F50" i="56"/>
  <c r="F51" i="56"/>
  <c r="F52" i="56"/>
  <c r="F53" i="56"/>
  <c r="F54" i="56"/>
  <c r="F55" i="56"/>
  <c r="F56" i="56"/>
  <c r="F57" i="56"/>
  <c r="E45" i="56"/>
  <c r="E46" i="56"/>
  <c r="E47" i="56"/>
  <c r="E48" i="56"/>
  <c r="E49" i="56"/>
  <c r="E50" i="56"/>
  <c r="E51" i="56"/>
  <c r="E52" i="56"/>
  <c r="E53" i="56"/>
  <c r="E54" i="56"/>
  <c r="E55" i="56"/>
  <c r="E56" i="56"/>
  <c r="E57" i="56"/>
  <c r="D45" i="56"/>
  <c r="D46" i="56"/>
  <c r="D47" i="56"/>
  <c r="D48" i="56"/>
  <c r="D49" i="56"/>
  <c r="D50" i="56"/>
  <c r="D51" i="56"/>
  <c r="D52" i="56"/>
  <c r="D53" i="56"/>
  <c r="D54" i="56"/>
  <c r="D55" i="56"/>
  <c r="D56" i="56"/>
  <c r="D57" i="56"/>
  <c r="C45" i="56"/>
  <c r="C46" i="56"/>
  <c r="C47" i="56"/>
  <c r="C48" i="56"/>
  <c r="C49" i="56"/>
  <c r="C50" i="56"/>
  <c r="C51" i="56"/>
  <c r="C52" i="56"/>
  <c r="C53" i="56"/>
  <c r="C54" i="56"/>
  <c r="C55" i="56"/>
  <c r="C56" i="56"/>
  <c r="C57" i="56"/>
  <c r="B45" i="56"/>
  <c r="B46" i="56"/>
  <c r="B47" i="56"/>
  <c r="B48" i="56"/>
  <c r="B49" i="56"/>
  <c r="B50" i="56"/>
  <c r="B51" i="56"/>
  <c r="B52" i="56"/>
  <c r="B53" i="56"/>
  <c r="B54" i="56"/>
  <c r="B55" i="56"/>
  <c r="B56" i="56"/>
  <c r="B57" i="56"/>
  <c r="C44" i="56"/>
  <c r="D44" i="56"/>
  <c r="E44" i="56"/>
  <c r="F44" i="56"/>
  <c r="G44" i="56"/>
  <c r="H44" i="56"/>
  <c r="B44" i="56"/>
  <c r="I9" i="56"/>
  <c r="I10" i="56"/>
  <c r="I11" i="56"/>
  <c r="I12" i="56"/>
  <c r="I13" i="56"/>
  <c r="I14" i="56"/>
  <c r="I15" i="56"/>
  <c r="I16" i="56"/>
  <c r="I17" i="56"/>
  <c r="I18" i="56"/>
  <c r="I19" i="56"/>
  <c r="I20" i="56"/>
  <c r="I21" i="56"/>
  <c r="I22" i="56"/>
  <c r="I23" i="56"/>
  <c r="I24" i="56"/>
  <c r="I25" i="56"/>
  <c r="I26" i="56"/>
  <c r="I27" i="56"/>
  <c r="I28" i="56"/>
  <c r="I29" i="56"/>
  <c r="I30" i="56"/>
  <c r="I31" i="56"/>
  <c r="I32" i="56"/>
  <c r="I33" i="56"/>
  <c r="I34" i="56"/>
  <c r="I35" i="56"/>
  <c r="I36" i="56"/>
  <c r="I37" i="56"/>
  <c r="I38" i="56"/>
  <c r="I39" i="56"/>
  <c r="I40" i="56"/>
  <c r="I41" i="56"/>
  <c r="I42" i="56"/>
  <c r="I43" i="56"/>
  <c r="I44" i="56"/>
  <c r="I45" i="56"/>
  <c r="I46" i="56"/>
  <c r="I47" i="56"/>
  <c r="I48" i="56"/>
  <c r="I49" i="56"/>
  <c r="I50" i="56"/>
  <c r="I51" i="56"/>
  <c r="I52" i="56"/>
  <c r="I53" i="56"/>
  <c r="I54" i="56"/>
  <c r="I55" i="56"/>
  <c r="I56" i="56"/>
  <c r="I57" i="56"/>
  <c r="J9" i="56"/>
  <c r="J10" i="56"/>
  <c r="J11" i="56"/>
  <c r="J12" i="56"/>
  <c r="J13" i="56"/>
  <c r="J14" i="56"/>
  <c r="J15" i="56"/>
  <c r="J16" i="56"/>
  <c r="J17" i="56"/>
  <c r="J18" i="56"/>
  <c r="J19" i="56"/>
  <c r="J20" i="56"/>
  <c r="J21" i="56"/>
  <c r="J22" i="56"/>
  <c r="J23" i="56"/>
  <c r="J24" i="56"/>
  <c r="J25" i="56"/>
  <c r="J26" i="56"/>
  <c r="J27" i="56"/>
  <c r="J28" i="56"/>
  <c r="J29" i="56"/>
  <c r="J30" i="56"/>
  <c r="J31" i="56"/>
  <c r="J32" i="56"/>
  <c r="J33" i="56"/>
  <c r="J34" i="56"/>
  <c r="J35" i="56"/>
  <c r="J36" i="56"/>
  <c r="J37" i="56"/>
  <c r="J38" i="56"/>
  <c r="J39" i="56"/>
  <c r="J40" i="56"/>
  <c r="J41" i="56"/>
  <c r="J42" i="56"/>
  <c r="J43" i="56"/>
  <c r="J44" i="56"/>
  <c r="J45" i="56"/>
  <c r="J46" i="56"/>
  <c r="J47" i="56"/>
  <c r="J48" i="56"/>
  <c r="J49" i="56"/>
  <c r="J50" i="56"/>
  <c r="J51" i="56"/>
  <c r="J52" i="56"/>
  <c r="J53" i="56"/>
  <c r="J54" i="56"/>
  <c r="J55" i="56"/>
  <c r="J56" i="56"/>
  <c r="J57" i="56"/>
  <c r="K9" i="56"/>
  <c r="K10" i="56"/>
  <c r="K11" i="56"/>
  <c r="K12" i="56"/>
  <c r="K13" i="56"/>
  <c r="K14" i="56"/>
  <c r="K15" i="56"/>
  <c r="K16" i="56"/>
  <c r="K17" i="56"/>
  <c r="K18" i="56"/>
  <c r="K19" i="56"/>
  <c r="K20" i="56"/>
  <c r="K21" i="56"/>
  <c r="K22" i="56"/>
  <c r="K23" i="56"/>
  <c r="K24" i="56"/>
  <c r="K25" i="56"/>
  <c r="K26" i="56"/>
  <c r="K27" i="56"/>
  <c r="K28" i="56"/>
  <c r="K29" i="56"/>
  <c r="K30" i="56"/>
  <c r="K31" i="56"/>
  <c r="K32" i="56"/>
  <c r="K33" i="56"/>
  <c r="K34" i="56"/>
  <c r="K35" i="56"/>
  <c r="K36" i="56"/>
  <c r="K37" i="56"/>
  <c r="K38" i="56"/>
  <c r="K39" i="56"/>
  <c r="K40" i="56"/>
  <c r="K41" i="56"/>
  <c r="K42" i="56"/>
  <c r="K43" i="56"/>
  <c r="K44" i="56"/>
  <c r="K45" i="56"/>
  <c r="K46" i="56"/>
  <c r="K47" i="56"/>
  <c r="K48" i="56"/>
  <c r="K49" i="56"/>
  <c r="K50" i="56"/>
  <c r="K51" i="56"/>
  <c r="K52" i="56"/>
  <c r="K53" i="56"/>
  <c r="K54" i="56"/>
  <c r="K55" i="56"/>
  <c r="K56" i="56"/>
  <c r="K57" i="56"/>
  <c r="L9" i="56"/>
  <c r="L10" i="56"/>
  <c r="L11" i="56"/>
  <c r="L12" i="56"/>
  <c r="L13" i="56"/>
  <c r="L14" i="56"/>
  <c r="L15" i="56"/>
  <c r="L16" i="56"/>
  <c r="L17" i="56"/>
  <c r="L18" i="56"/>
  <c r="L19" i="56"/>
  <c r="L20" i="56"/>
  <c r="L21" i="56"/>
  <c r="L22" i="56"/>
  <c r="L23" i="56"/>
  <c r="L24" i="56"/>
  <c r="L25" i="56"/>
  <c r="L26" i="56"/>
  <c r="L27" i="56"/>
  <c r="L28" i="56"/>
  <c r="L29" i="56"/>
  <c r="L30" i="56"/>
  <c r="L31" i="56"/>
  <c r="L32" i="56"/>
  <c r="L33" i="56"/>
  <c r="L34" i="56"/>
  <c r="L35" i="56"/>
  <c r="L36" i="56"/>
  <c r="L37" i="56"/>
  <c r="L38" i="56"/>
  <c r="L39" i="56"/>
  <c r="L40" i="56"/>
  <c r="L41" i="56"/>
  <c r="L42" i="56"/>
  <c r="L43" i="56"/>
  <c r="L44" i="56"/>
  <c r="L45" i="56"/>
  <c r="L46" i="56"/>
  <c r="L47" i="56"/>
  <c r="L48" i="56"/>
  <c r="L49" i="56"/>
  <c r="L50" i="56"/>
  <c r="L51" i="56"/>
  <c r="L52" i="56"/>
  <c r="L53" i="56"/>
  <c r="L54" i="56"/>
  <c r="L55" i="56"/>
  <c r="L56" i="56"/>
  <c r="L57" i="56"/>
  <c r="M9" i="56"/>
  <c r="M10" i="56"/>
  <c r="M11" i="56"/>
  <c r="M12" i="56"/>
  <c r="M13" i="56"/>
  <c r="M14" i="56"/>
  <c r="M15" i="56"/>
  <c r="M16" i="56"/>
  <c r="M17" i="56"/>
  <c r="M18" i="56"/>
  <c r="M19" i="56"/>
  <c r="M20" i="56"/>
  <c r="M21" i="56"/>
  <c r="M22" i="56"/>
  <c r="M23" i="56"/>
  <c r="M24" i="56"/>
  <c r="M25" i="56"/>
  <c r="M26" i="56"/>
  <c r="M27" i="56"/>
  <c r="M28" i="56"/>
  <c r="M29" i="56"/>
  <c r="M30" i="56"/>
  <c r="M31" i="56"/>
  <c r="M32" i="56"/>
  <c r="M33" i="56"/>
  <c r="M34" i="56"/>
  <c r="M35" i="56"/>
  <c r="M36" i="56"/>
  <c r="M37" i="56"/>
  <c r="M38" i="56"/>
  <c r="M39" i="56"/>
  <c r="M40" i="56"/>
  <c r="M41" i="56"/>
  <c r="M42" i="56"/>
  <c r="M43" i="56"/>
  <c r="M44" i="56"/>
  <c r="M45" i="56"/>
  <c r="M46" i="56"/>
  <c r="M47" i="56"/>
  <c r="M48" i="56"/>
  <c r="M49" i="56"/>
  <c r="M50" i="56"/>
  <c r="M51" i="56"/>
  <c r="M52" i="56"/>
  <c r="M53" i="56"/>
  <c r="M54" i="56"/>
  <c r="M55" i="56"/>
  <c r="M56" i="56"/>
  <c r="M57" i="56"/>
  <c r="N9" i="56"/>
  <c r="N10" i="56"/>
  <c r="N11" i="56"/>
  <c r="N12" i="56"/>
  <c r="N13" i="56"/>
  <c r="N14" i="56"/>
  <c r="N15" i="56"/>
  <c r="N16" i="56"/>
  <c r="N17" i="56"/>
  <c r="N18" i="56"/>
  <c r="N19" i="56"/>
  <c r="N20" i="56"/>
  <c r="N21" i="56"/>
  <c r="N22" i="56"/>
  <c r="N23" i="56"/>
  <c r="N24" i="56"/>
  <c r="N25" i="56"/>
  <c r="N26" i="56"/>
  <c r="N27" i="56"/>
  <c r="N28" i="56"/>
  <c r="N29" i="56"/>
  <c r="N30" i="56"/>
  <c r="N31" i="56"/>
  <c r="N32" i="56"/>
  <c r="N33" i="56"/>
  <c r="N34" i="56"/>
  <c r="N35" i="56"/>
  <c r="N36" i="56"/>
  <c r="N37" i="56"/>
  <c r="N38" i="56"/>
  <c r="N39" i="56"/>
  <c r="N40" i="56"/>
  <c r="N41" i="56"/>
  <c r="N42" i="56"/>
  <c r="N43" i="56"/>
  <c r="N44" i="56"/>
  <c r="N45" i="56"/>
  <c r="N46" i="56"/>
  <c r="N47" i="56"/>
  <c r="N48" i="56"/>
  <c r="N49" i="56"/>
  <c r="N50" i="56"/>
  <c r="N51" i="56"/>
  <c r="N52" i="56"/>
  <c r="N53" i="56"/>
  <c r="N54" i="56"/>
  <c r="N55" i="56"/>
  <c r="N56" i="56"/>
  <c r="N57" i="56"/>
  <c r="K8" i="56"/>
  <c r="L8" i="56"/>
  <c r="M8" i="56"/>
  <c r="N8" i="56"/>
  <c r="J8" i="56"/>
  <c r="I8" i="56"/>
  <c r="K8" i="58"/>
  <c r="J8" i="58"/>
  <c r="I8" i="58"/>
  <c r="H8" i="58"/>
  <c r="K489" i="70" s="1" a="1"/>
  <c r="K489" i="70" s="1"/>
  <c r="F26" i="72" s="1"/>
  <c r="K26" i="72" s="1"/>
  <c r="G513" i="70"/>
  <c r="F513" i="70"/>
  <c r="E513" i="70"/>
  <c r="D513" i="70"/>
  <c r="C513" i="70"/>
  <c r="B513" i="70"/>
  <c r="C490" i="70"/>
  <c r="D490" i="70"/>
  <c r="E490" i="70"/>
  <c r="F490" i="70"/>
  <c r="G490" i="70"/>
  <c r="B490" i="70"/>
  <c r="A527" i="71"/>
  <c r="A528" i="71"/>
  <c r="A529" i="71"/>
  <c r="A530" i="71"/>
  <c r="A531" i="71"/>
  <c r="A532" i="71"/>
  <c r="A533" i="71"/>
  <c r="A534" i="71"/>
  <c r="X490" i="70" a="1"/>
  <c r="A526" i="71" s="1"/>
  <c r="D411" i="71"/>
  <c r="D410" i="71"/>
  <c r="D409" i="71"/>
  <c r="D408" i="71"/>
  <c r="E414" i="71"/>
  <c r="E413" i="71"/>
  <c r="E411" i="71"/>
  <c r="E410" i="71"/>
  <c r="E409" i="71"/>
  <c r="E408" i="71"/>
  <c r="A414" i="71"/>
  <c r="A413" i="71"/>
  <c r="A411" i="71"/>
  <c r="A410" i="71"/>
  <c r="A409" i="71"/>
  <c r="A408" i="71"/>
  <c r="D355" i="69"/>
  <c r="D354" i="69"/>
  <c r="D353" i="69"/>
  <c r="E358" i="69"/>
  <c r="E357" i="69"/>
  <c r="E355" i="69"/>
  <c r="E354" i="69"/>
  <c r="E353" i="69"/>
  <c r="E352" i="69"/>
  <c r="D352" i="69"/>
  <c r="A358" i="69"/>
  <c r="A357" i="69"/>
  <c r="A355" i="69"/>
  <c r="A354" i="69"/>
  <c r="A353" i="69"/>
  <c r="A352" i="69"/>
  <c r="T493" i="70"/>
  <c r="T492" i="70"/>
  <c r="U490" i="70"/>
  <c r="P489" i="70"/>
  <c r="F510" i="70"/>
  <c r="F129" i="69" s="1"/>
  <c r="E510" i="70"/>
  <c r="D510" i="70"/>
  <c r="C510" i="70"/>
  <c r="A165" i="69" s="1"/>
  <c r="B510" i="70"/>
  <c r="C501" i="70"/>
  <c r="C87" i="69" s="1"/>
  <c r="E501" i="70"/>
  <c r="D89" i="69" s="1"/>
  <c r="D501" i="70"/>
  <c r="C107" i="69"/>
  <c r="C106" i="69"/>
  <c r="C105" i="69"/>
  <c r="C104" i="69"/>
  <c r="C103" i="69"/>
  <c r="C102" i="69"/>
  <c r="C101" i="69"/>
  <c r="C100" i="69"/>
  <c r="B491" i="70"/>
  <c r="A70" i="69" s="1"/>
  <c r="K14" i="67"/>
  <c r="K15" i="67"/>
  <c r="K16" i="67"/>
  <c r="K17" i="67"/>
  <c r="K18" i="67"/>
  <c r="K13" i="67"/>
  <c r="L14" i="67"/>
  <c r="L15" i="67"/>
  <c r="L16" i="67"/>
  <c r="L17" i="67"/>
  <c r="L18" i="67"/>
  <c r="L13" i="67"/>
  <c r="Q6" i="56"/>
  <c r="K9" i="67"/>
  <c r="K8" i="67"/>
  <c r="K7" i="67"/>
  <c r="K6" i="67"/>
  <c r="F6" i="63"/>
  <c r="E6" i="63"/>
  <c r="D6" i="63"/>
  <c r="C6" i="63"/>
  <c r="F5" i="63"/>
  <c r="E5" i="63"/>
  <c r="D5" i="63"/>
  <c r="C5" i="63"/>
  <c r="N8" i="74" l="1"/>
  <c r="O8" i="74" s="1"/>
  <c r="E532" i="70" a="1"/>
  <c r="E532" i="70" s="1"/>
  <c r="E526" i="70" s="1"/>
  <c r="F526" i="70" s="1"/>
  <c r="F11" i="72"/>
  <c r="K11" i="72" s="1"/>
  <c r="F8" i="72"/>
  <c r="K8" i="72" s="1"/>
  <c r="E517" i="70" a="1"/>
  <c r="E517" i="70" s="1"/>
  <c r="F4" i="74" s="1"/>
  <c r="A524" i="71"/>
  <c r="A525" i="71"/>
  <c r="X490" i="70"/>
  <c r="A521" i="71" s="1"/>
  <c r="A523" i="71"/>
  <c r="A522" i="71"/>
  <c r="AA57" i="56"/>
  <c r="N57" i="58" s="1"/>
  <c r="Q56" i="56"/>
  <c r="AA55" i="56"/>
  <c r="N55" i="58" s="1"/>
  <c r="Q55" i="56"/>
  <c r="Q53" i="56"/>
  <c r="Q52" i="56"/>
  <c r="AA7" i="56"/>
  <c r="Q151" i="55"/>
  <c r="K151" i="55"/>
  <c r="Q150" i="55"/>
  <c r="K150" i="55"/>
  <c r="Q149" i="55"/>
  <c r="K149" i="55"/>
  <c r="Q148" i="55"/>
  <c r="K148" i="55"/>
  <c r="Q147" i="55"/>
  <c r="K147" i="55"/>
  <c r="Q146" i="55"/>
  <c r="K146" i="55"/>
  <c r="Q145" i="55"/>
  <c r="K145" i="55"/>
  <c r="Q144" i="55"/>
  <c r="K144" i="55"/>
  <c r="Q143" i="55"/>
  <c r="K143" i="55"/>
  <c r="Q142" i="55"/>
  <c r="K142" i="55"/>
  <c r="Q141" i="55"/>
  <c r="K141" i="55"/>
  <c r="Q140" i="55"/>
  <c r="K140" i="55"/>
  <c r="Q139" i="55"/>
  <c r="K139" i="55"/>
  <c r="Q138" i="55"/>
  <c r="K138" i="55"/>
  <c r="Q137" i="55"/>
  <c r="K137" i="55"/>
  <c r="Q136" i="55"/>
  <c r="K136" i="55"/>
  <c r="Q135" i="55"/>
  <c r="K135" i="55"/>
  <c r="Q134" i="55"/>
  <c r="K134" i="55"/>
  <c r="Q133" i="55"/>
  <c r="K133" i="55"/>
  <c r="Q132" i="55"/>
  <c r="K132" i="55"/>
  <c r="Q131" i="55"/>
  <c r="K131" i="55"/>
  <c r="Q130" i="55"/>
  <c r="K130" i="55"/>
  <c r="Q129" i="55"/>
  <c r="K129" i="55"/>
  <c r="Q128" i="55"/>
  <c r="K128" i="55"/>
  <c r="Q127" i="55"/>
  <c r="K127" i="55"/>
  <c r="Q126" i="55"/>
  <c r="K126" i="55"/>
  <c r="Q125" i="55"/>
  <c r="K125" i="55"/>
  <c r="Q124" i="55"/>
  <c r="K124" i="55"/>
  <c r="Q123" i="55"/>
  <c r="K123" i="55"/>
  <c r="Q122" i="55"/>
  <c r="K122" i="55"/>
  <c r="Q121" i="55"/>
  <c r="K121" i="55"/>
  <c r="Q120" i="55"/>
  <c r="K120" i="55"/>
  <c r="Q119" i="55"/>
  <c r="K119" i="55"/>
  <c r="Q118" i="55"/>
  <c r="K118" i="55"/>
  <c r="Q117" i="55"/>
  <c r="K117" i="55"/>
  <c r="Q116" i="55"/>
  <c r="K116" i="55"/>
  <c r="Q115" i="55"/>
  <c r="K115" i="55"/>
  <c r="Q114" i="55"/>
  <c r="K114" i="55"/>
  <c r="Q113" i="55"/>
  <c r="K113" i="55"/>
  <c r="Q112" i="55"/>
  <c r="K112" i="55"/>
  <c r="Q111" i="55"/>
  <c r="K111" i="55"/>
  <c r="Q110" i="55"/>
  <c r="K110" i="55"/>
  <c r="Q109" i="55"/>
  <c r="K109" i="55"/>
  <c r="Q108" i="55"/>
  <c r="K108" i="55"/>
  <c r="Q107" i="55"/>
  <c r="K107" i="55"/>
  <c r="Q106" i="55"/>
  <c r="K106" i="55"/>
  <c r="Q105" i="55"/>
  <c r="K105" i="55"/>
  <c r="Q104" i="55"/>
  <c r="K104" i="55"/>
  <c r="Q103" i="55"/>
  <c r="K103" i="55"/>
  <c r="Q102" i="55"/>
  <c r="K102" i="55"/>
  <c r="Q101" i="55"/>
  <c r="K101" i="55"/>
  <c r="Q100" i="55"/>
  <c r="K100" i="55"/>
  <c r="Q99" i="55"/>
  <c r="K99" i="55"/>
  <c r="Q98" i="55"/>
  <c r="K98" i="55"/>
  <c r="Q97" i="55"/>
  <c r="K97" i="55"/>
  <c r="Q96" i="55"/>
  <c r="K96" i="55"/>
  <c r="Q95" i="55"/>
  <c r="K95" i="55"/>
  <c r="Q94" i="55"/>
  <c r="K94" i="55"/>
  <c r="Q93" i="55"/>
  <c r="K93" i="55"/>
  <c r="Q92" i="55"/>
  <c r="K92" i="55"/>
  <c r="Q91" i="55"/>
  <c r="K91" i="55"/>
  <c r="Q90" i="55"/>
  <c r="K90" i="55"/>
  <c r="Q89" i="55"/>
  <c r="K89" i="55"/>
  <c r="Q88" i="55"/>
  <c r="K88" i="55"/>
  <c r="Q87" i="55"/>
  <c r="K87" i="55"/>
  <c r="Q86" i="55"/>
  <c r="K86" i="55"/>
  <c r="Q85" i="55"/>
  <c r="K85" i="55"/>
  <c r="Q84" i="55"/>
  <c r="K84" i="55"/>
  <c r="Q83" i="55"/>
  <c r="K83" i="55"/>
  <c r="Q82" i="55"/>
  <c r="K82" i="55"/>
  <c r="Q81" i="55"/>
  <c r="K81" i="55"/>
  <c r="Q80" i="55"/>
  <c r="K80" i="55"/>
  <c r="Q79" i="55"/>
  <c r="K79" i="55"/>
  <c r="Q78" i="55"/>
  <c r="K78" i="55"/>
  <c r="Q77" i="55"/>
  <c r="K77" i="55"/>
  <c r="Q76" i="55"/>
  <c r="K76" i="55"/>
  <c r="Q75" i="55"/>
  <c r="K75" i="55"/>
  <c r="Q74" i="55"/>
  <c r="K74" i="55"/>
  <c r="Q73" i="55"/>
  <c r="K73" i="55"/>
  <c r="Q72" i="55"/>
  <c r="K72" i="55"/>
  <c r="Q71" i="55"/>
  <c r="K71" i="55"/>
  <c r="Q70" i="55"/>
  <c r="K70" i="55"/>
  <c r="Q69" i="55"/>
  <c r="K69" i="55"/>
  <c r="Q68" i="55"/>
  <c r="K68" i="55"/>
  <c r="Q67" i="55"/>
  <c r="K67" i="55"/>
  <c r="Q66" i="55"/>
  <c r="K66" i="55"/>
  <c r="Q65" i="55"/>
  <c r="K65" i="55"/>
  <c r="Q64" i="55"/>
  <c r="K64" i="55"/>
  <c r="Q63" i="55"/>
  <c r="K63" i="55"/>
  <c r="Q62" i="55"/>
  <c r="K62" i="55"/>
  <c r="Q61" i="55"/>
  <c r="K61" i="55"/>
  <c r="Q60" i="55"/>
  <c r="K60" i="55"/>
  <c r="Q59" i="55"/>
  <c r="K59" i="55"/>
  <c r="Q58" i="55"/>
  <c r="K58" i="55"/>
  <c r="Q57" i="55"/>
  <c r="K57" i="55"/>
  <c r="Q56" i="55"/>
  <c r="K56" i="55"/>
  <c r="Q55" i="55"/>
  <c r="K55" i="55"/>
  <c r="Q54" i="55"/>
  <c r="K54" i="55"/>
  <c r="Q53" i="55"/>
  <c r="K53" i="55"/>
  <c r="Q52" i="55"/>
  <c r="K52" i="55"/>
  <c r="Q51" i="55"/>
  <c r="K51" i="55"/>
  <c r="Q50" i="55"/>
  <c r="K50" i="55"/>
  <c r="Q49" i="55"/>
  <c r="K49" i="55"/>
  <c r="Q48" i="55"/>
  <c r="K48" i="55"/>
  <c r="Q47" i="55"/>
  <c r="K47" i="55"/>
  <c r="Q46" i="55"/>
  <c r="K46" i="55"/>
  <c r="Q45" i="55"/>
  <c r="K45" i="55"/>
  <c r="Q44" i="55"/>
  <c r="K44" i="55"/>
  <c r="Q43" i="55"/>
  <c r="K43" i="55"/>
  <c r="Q42" i="55"/>
  <c r="K42" i="55"/>
  <c r="Q41" i="55"/>
  <c r="K41" i="55"/>
  <c r="Q40" i="55"/>
  <c r="K40" i="55"/>
  <c r="Q39" i="55"/>
  <c r="K39" i="55"/>
  <c r="Q38" i="55"/>
  <c r="K38" i="55"/>
  <c r="Q37" i="55"/>
  <c r="K37" i="55"/>
  <c r="Q36" i="55"/>
  <c r="K36" i="55"/>
  <c r="Q35" i="55"/>
  <c r="K35" i="55"/>
  <c r="Q34" i="55"/>
  <c r="K34" i="55"/>
  <c r="Q33" i="55"/>
  <c r="K33" i="55"/>
  <c r="Q32" i="55"/>
  <c r="K32" i="55"/>
  <c r="Q31" i="55"/>
  <c r="K31" i="55"/>
  <c r="Q30" i="55"/>
  <c r="K30" i="55"/>
  <c r="Q29" i="55"/>
  <c r="K29" i="55"/>
  <c r="Q28" i="55"/>
  <c r="K28" i="55"/>
  <c r="Q27" i="55"/>
  <c r="K27" i="55"/>
  <c r="Q26" i="55"/>
  <c r="K26" i="55"/>
  <c r="Q25" i="55"/>
  <c r="K25" i="55"/>
  <c r="Q24" i="55"/>
  <c r="K24" i="55"/>
  <c r="Q23" i="55"/>
  <c r="K23" i="55"/>
  <c r="Q22" i="55"/>
  <c r="K22" i="55"/>
  <c r="Q21" i="55"/>
  <c r="K21" i="55"/>
  <c r="Q20" i="55"/>
  <c r="K20" i="55"/>
  <c r="Q19" i="55"/>
  <c r="K19" i="55"/>
  <c r="Q18" i="55"/>
  <c r="K18" i="55"/>
  <c r="Q17" i="55"/>
  <c r="K17" i="55"/>
  <c r="Q16" i="55"/>
  <c r="K16" i="55"/>
  <c r="Q15" i="55"/>
  <c r="K15" i="55"/>
  <c r="Q14" i="55"/>
  <c r="K14" i="55"/>
  <c r="Q13" i="55"/>
  <c r="K13" i="55"/>
  <c r="Q12" i="55"/>
  <c r="K12" i="55"/>
  <c r="Q11" i="55"/>
  <c r="K11" i="55"/>
  <c r="Q10" i="55"/>
  <c r="K10" i="55"/>
  <c r="Q9" i="55"/>
  <c r="K9" i="55"/>
  <c r="Q8" i="55"/>
  <c r="K8" i="55"/>
  <c r="Q7" i="55"/>
  <c r="K7" i="55"/>
  <c r="Q6" i="55"/>
  <c r="K6" i="55"/>
  <c r="Y50" i="54"/>
  <c r="Y50" i="56" s="1"/>
  <c r="L50" i="58" s="1"/>
  <c r="O50" i="56"/>
  <c r="Q50" i="56" s="1"/>
  <c r="Y49" i="54"/>
  <c r="Y49" i="56" s="1"/>
  <c r="L49" i="58" s="1"/>
  <c r="O49" i="56"/>
  <c r="Y48" i="54"/>
  <c r="Y48" i="56" s="1"/>
  <c r="L48" i="58" s="1"/>
  <c r="O48" i="56"/>
  <c r="Y47" i="54"/>
  <c r="Y47" i="56" s="1"/>
  <c r="L47" i="58" s="1"/>
  <c r="O47" i="56"/>
  <c r="Y46" i="54"/>
  <c r="Y46" i="56" s="1"/>
  <c r="L46" i="58" s="1"/>
  <c r="O46" i="56"/>
  <c r="Q46" i="56" s="1"/>
  <c r="Y45" i="54"/>
  <c r="Y45" i="56" s="1"/>
  <c r="L45" i="58" s="1"/>
  <c r="O45" i="56"/>
  <c r="Y44" i="54"/>
  <c r="Y44" i="56" s="1"/>
  <c r="L44" i="58" s="1"/>
  <c r="O44" i="56"/>
  <c r="Q44" i="56" s="1"/>
  <c r="Y43" i="54"/>
  <c r="Y43" i="56" s="1"/>
  <c r="L43" i="58" s="1"/>
  <c r="O43" i="56"/>
  <c r="Q43" i="56" s="1"/>
  <c r="Y42" i="54"/>
  <c r="Y42" i="56" s="1"/>
  <c r="L42" i="58" s="1"/>
  <c r="O42" i="56"/>
  <c r="Y41" i="54"/>
  <c r="Y41" i="56" s="1"/>
  <c r="L41" i="58" s="1"/>
  <c r="O41" i="56"/>
  <c r="Y40" i="54"/>
  <c r="Y40" i="56" s="1"/>
  <c r="L40" i="58" s="1"/>
  <c r="O40" i="56"/>
  <c r="Q40" i="56" s="1"/>
  <c r="Y39" i="54"/>
  <c r="Y39" i="56" s="1"/>
  <c r="L39" i="58" s="1"/>
  <c r="O39" i="56"/>
  <c r="Y38" i="54"/>
  <c r="Y38" i="56" s="1"/>
  <c r="L38" i="58" s="1"/>
  <c r="O38" i="56"/>
  <c r="Y37" i="54"/>
  <c r="Y37" i="56" s="1"/>
  <c r="L37" i="58" s="1"/>
  <c r="O37" i="56"/>
  <c r="Y36" i="54"/>
  <c r="Y36" i="56" s="1"/>
  <c r="L36" i="58" s="1"/>
  <c r="O36" i="56"/>
  <c r="Q36" i="56" s="1"/>
  <c r="Y35" i="54"/>
  <c r="Y35" i="56" s="1"/>
  <c r="L35" i="58" s="1"/>
  <c r="O35" i="56"/>
  <c r="Y34" i="54"/>
  <c r="Y34" i="56" s="1"/>
  <c r="L34" i="58" s="1"/>
  <c r="O34" i="56"/>
  <c r="Y33" i="54"/>
  <c r="Y33" i="56" s="1"/>
  <c r="L33" i="58" s="1"/>
  <c r="O33" i="56"/>
  <c r="Y32" i="54"/>
  <c r="Y32" i="56" s="1"/>
  <c r="L32" i="58" s="1"/>
  <c r="O32" i="56"/>
  <c r="Q32" i="56" s="1"/>
  <c r="Y31" i="54"/>
  <c r="Y31" i="56" s="1"/>
  <c r="L31" i="58" s="1"/>
  <c r="O31" i="56"/>
  <c r="Q31" i="56" s="1"/>
  <c r="Y30" i="54"/>
  <c r="Y30" i="56" s="1"/>
  <c r="L30" i="58" s="1"/>
  <c r="O30" i="56"/>
  <c r="Y29" i="54"/>
  <c r="Y29" i="56" s="1"/>
  <c r="L29" i="58" s="1"/>
  <c r="O29" i="56"/>
  <c r="Q29" i="56" s="1"/>
  <c r="Y28" i="54"/>
  <c r="Y28" i="56" s="1"/>
  <c r="L28" i="58" s="1"/>
  <c r="O28" i="56"/>
  <c r="Q28" i="56" s="1"/>
  <c r="Y27" i="54"/>
  <c r="Y27" i="56" s="1"/>
  <c r="L27" i="58" s="1"/>
  <c r="O27" i="56"/>
  <c r="Y26" i="54"/>
  <c r="Y26" i="56" s="1"/>
  <c r="L26" i="58" s="1"/>
  <c r="O26" i="56"/>
  <c r="Q26" i="56" s="1"/>
  <c r="Y25" i="54"/>
  <c r="Y25" i="56" s="1"/>
  <c r="L25" i="58" s="1"/>
  <c r="O25" i="56"/>
  <c r="Y24" i="54"/>
  <c r="Y24" i="56" s="1"/>
  <c r="L24" i="58" s="1"/>
  <c r="O24" i="56"/>
  <c r="Y23" i="54"/>
  <c r="Y23" i="56" s="1"/>
  <c r="L23" i="58" s="1"/>
  <c r="O23" i="56"/>
  <c r="Y22" i="54"/>
  <c r="Y22" i="56" s="1"/>
  <c r="L22" i="58" s="1"/>
  <c r="O22" i="56"/>
  <c r="Y21" i="54"/>
  <c r="Y21" i="56" s="1"/>
  <c r="L21" i="58" s="1"/>
  <c r="O21" i="56"/>
  <c r="Y20" i="54"/>
  <c r="Y20" i="56" s="1"/>
  <c r="L20" i="58" s="1"/>
  <c r="O20" i="56"/>
  <c r="Q20" i="56" s="1"/>
  <c r="Y19" i="54"/>
  <c r="Y19" i="56" s="1"/>
  <c r="L19" i="58" s="1"/>
  <c r="O19" i="56"/>
  <c r="Y18" i="54"/>
  <c r="Y18" i="56" s="1"/>
  <c r="L18" i="58" s="1"/>
  <c r="O18" i="56"/>
  <c r="Y17" i="54"/>
  <c r="Y17" i="56" s="1"/>
  <c r="L17" i="58" s="1"/>
  <c r="O17" i="56"/>
  <c r="Y16" i="54"/>
  <c r="Y16" i="56" s="1"/>
  <c r="L16" i="58" s="1"/>
  <c r="O16" i="56"/>
  <c r="Q16" i="56" s="1"/>
  <c r="Y15" i="54"/>
  <c r="Y15" i="56" s="1"/>
  <c r="L15" i="58" s="1"/>
  <c r="O15" i="56"/>
  <c r="Q15" i="56" s="1"/>
  <c r="Y14" i="54"/>
  <c r="Y14" i="56" s="1"/>
  <c r="L14" i="58" s="1"/>
  <c r="O14" i="56"/>
  <c r="Y13" i="54"/>
  <c r="Y13" i="56" s="1"/>
  <c r="L13" i="58" s="1"/>
  <c r="O13" i="56"/>
  <c r="Y12" i="54"/>
  <c r="Y12" i="56" s="1"/>
  <c r="L12" i="58" s="1"/>
  <c r="O12" i="56"/>
  <c r="Q12" i="56" s="1"/>
  <c r="Y11" i="54"/>
  <c r="Y11" i="56" s="1"/>
  <c r="L11" i="58" s="1"/>
  <c r="O11" i="56"/>
  <c r="Q11" i="56" s="1"/>
  <c r="Y10" i="54"/>
  <c r="Y10" i="56" s="1"/>
  <c r="L10" i="58" s="1"/>
  <c r="O10" i="56"/>
  <c r="Y9" i="54"/>
  <c r="Y9" i="56" s="1"/>
  <c r="L9" i="58" s="1"/>
  <c r="O9" i="56"/>
  <c r="Y8" i="54"/>
  <c r="Y8" i="56" s="1"/>
  <c r="L8" i="58" s="1"/>
  <c r="O8" i="56"/>
  <c r="Q8" i="56" s="1"/>
  <c r="Y7" i="54"/>
  <c r="Y6" i="54"/>
  <c r="AA30" i="56" l="1"/>
  <c r="N30" i="58" s="1"/>
  <c r="AA19" i="56"/>
  <c r="N19" i="58" s="1"/>
  <c r="AA41" i="56"/>
  <c r="N41" i="58" s="1"/>
  <c r="AA22" i="56"/>
  <c r="N22" i="58" s="1"/>
  <c r="AA23" i="56"/>
  <c r="N23" i="58" s="1"/>
  <c r="AA31" i="56"/>
  <c r="N31" i="58" s="1"/>
  <c r="AA36" i="56"/>
  <c r="N36" i="58" s="1"/>
  <c r="AA24" i="56"/>
  <c r="N24" i="58" s="1"/>
  <c r="AA33" i="56"/>
  <c r="N33" i="58" s="1"/>
  <c r="AA12" i="56"/>
  <c r="N12" i="58" s="1"/>
  <c r="AA34" i="56"/>
  <c r="N34" i="58" s="1"/>
  <c r="AA47" i="56"/>
  <c r="N47" i="58" s="1"/>
  <c r="AA48" i="56"/>
  <c r="N48" i="58" s="1"/>
  <c r="D6" i="74"/>
  <c r="D8" i="74"/>
  <c r="D7" i="74"/>
  <c r="F11" i="74"/>
  <c r="E11" i="74"/>
  <c r="D11" i="74"/>
  <c r="F10" i="74"/>
  <c r="E10" i="74"/>
  <c r="D10" i="74"/>
  <c r="E9" i="74"/>
  <c r="D9" i="74"/>
  <c r="F15" i="72"/>
  <c r="E525" i="70"/>
  <c r="F525" i="70" s="1"/>
  <c r="AA18" i="56"/>
  <c r="N18" i="58" s="1"/>
  <c r="Q39" i="56"/>
  <c r="AA46" i="56"/>
  <c r="N46" i="58" s="1"/>
  <c r="Q7" i="56"/>
  <c r="Q22" i="56"/>
  <c r="AA32" i="56"/>
  <c r="N32" i="58" s="1"/>
  <c r="Q34" i="56"/>
  <c r="Q41" i="56"/>
  <c r="Q48" i="56"/>
  <c r="AA54" i="56"/>
  <c r="N54" i="58" s="1"/>
  <c r="AA8" i="56"/>
  <c r="N8" i="58" s="1"/>
  <c r="Q10" i="56"/>
  <c r="AA15" i="56"/>
  <c r="N15" i="58" s="1"/>
  <c r="Q24" i="56"/>
  <c r="AA9" i="56"/>
  <c r="N9" i="58" s="1"/>
  <c r="AA16" i="56"/>
  <c r="N16" i="58" s="1"/>
  <c r="Q18" i="56"/>
  <c r="AA35" i="56"/>
  <c r="N35" i="58" s="1"/>
  <c r="AA43" i="56"/>
  <c r="N43" i="58" s="1"/>
  <c r="AA56" i="56"/>
  <c r="N56" i="58" s="1"/>
  <c r="AA11" i="56"/>
  <c r="N11" i="58" s="1"/>
  <c r="Q19" i="56"/>
  <c r="AA10" i="56"/>
  <c r="N10" i="58" s="1"/>
  <c r="Q17" i="56"/>
  <c r="AA21" i="56"/>
  <c r="N21" i="58" s="1"/>
  <c r="AA45" i="56"/>
  <c r="N45" i="58" s="1"/>
  <c r="AA6" i="56"/>
  <c r="Q13" i="56"/>
  <c r="AA17" i="56"/>
  <c r="N17" i="58" s="1"/>
  <c r="AA28" i="56"/>
  <c r="N28" i="58" s="1"/>
  <c r="Q37" i="56"/>
  <c r="AA39" i="56"/>
  <c r="N39" i="58" s="1"/>
  <c r="AA52" i="56"/>
  <c r="N52" i="58" s="1"/>
  <c r="Q9" i="56"/>
  <c r="AA13" i="56"/>
  <c r="N13" i="58" s="1"/>
  <c r="AA26" i="56"/>
  <c r="N26" i="58" s="1"/>
  <c r="Q33" i="56"/>
  <c r="Q35" i="56"/>
  <c r="AA37" i="56"/>
  <c r="N37" i="58" s="1"/>
  <c r="Q42" i="56"/>
  <c r="AA50" i="56"/>
  <c r="N50" i="58" s="1"/>
  <c r="Q57" i="56"/>
  <c r="Q14" i="56"/>
  <c r="AA20" i="56"/>
  <c r="N20" i="58" s="1"/>
  <c r="Q27" i="56"/>
  <c r="AA29" i="56"/>
  <c r="N29" i="58" s="1"/>
  <c r="Q38" i="56"/>
  <c r="AA42" i="56"/>
  <c r="N42" i="58" s="1"/>
  <c r="AA44" i="56"/>
  <c r="N44" i="58" s="1"/>
  <c r="Q51" i="56"/>
  <c r="AA53" i="56"/>
  <c r="N53" i="58" s="1"/>
  <c r="Q25" i="56"/>
  <c r="AA27" i="56"/>
  <c r="N27" i="58" s="1"/>
  <c r="AA40" i="56"/>
  <c r="N40" i="58" s="1"/>
  <c r="Q49" i="56"/>
  <c r="AA51" i="56"/>
  <c r="N51" i="58" s="1"/>
  <c r="AA14" i="56"/>
  <c r="N14" i="58" s="1"/>
  <c r="Q21" i="56"/>
  <c r="Q23" i="56"/>
  <c r="AA25" i="56"/>
  <c r="N25" i="58" s="1"/>
  <c r="Q30" i="56"/>
  <c r="AA38" i="56"/>
  <c r="N38" i="58" s="1"/>
  <c r="Q45" i="56"/>
  <c r="Q47" i="56"/>
  <c r="AA49" i="56"/>
  <c r="N49" i="58" s="1"/>
  <c r="Q54" i="56"/>
  <c r="F6" i="72" l="1"/>
  <c r="K6" i="72" s="1"/>
  <c r="K490" i="70" a="1"/>
  <c r="K490" i="70" s="1"/>
  <c r="K492" i="70" a="1"/>
  <c r="K492" i="70" s="1"/>
  <c r="K491" i="70" a="1"/>
  <c r="K491" i="70" s="1"/>
  <c r="F528" i="70"/>
  <c r="F21" i="72" s="1"/>
  <c r="K21" i="72" s="1"/>
  <c r="K15" i="72"/>
  <c r="F31" i="72" l="1"/>
  <c r="K31" i="72" s="1"/>
  <c r="J47" i="72"/>
  <c r="M6" i="72" s="1"/>
  <c r="X495" i="70"/>
  <c r="X494" i="70"/>
  <c r="X493" i="70"/>
  <c r="X492" i="70"/>
  <c r="X491" i="70"/>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<sst xmlns="http://schemas.openxmlformats.org/spreadsheetml/2006/main" count="2851" uniqueCount="963">
  <si>
    <t>ÍNDICE PESTAÑAS</t>
  </si>
  <si>
    <t>Descripción</t>
  </si>
  <si>
    <t>1.4. Ficha resumen</t>
  </si>
  <si>
    <t>Ficha resumen del proyecto. Se puede imprimir e introducir en la memoria en formato A4.</t>
  </si>
  <si>
    <t>2.1.a Caracterización de agua bruta</t>
  </si>
  <si>
    <t>Parámetros de calidad de las aguas residuales urbanas brutas, recopilados mensualmente.</t>
  </si>
  <si>
    <t>2.2.b Caracterización de agua tras el secundario (opcional)</t>
  </si>
  <si>
    <t>Parámetros de calidad de las aguas de la EDAR tras el tratamiento secundario, recopilados mensualmente.</t>
  </si>
  <si>
    <t>2.2.c Caracterización de agua depurada (si la EDAR y la ERAR son instalaciones distintas)</t>
  </si>
  <si>
    <t>Parámetros de calidad de las aguas residuales depuradas, recopilados mensualmente.</t>
  </si>
  <si>
    <t>2.2.d Caracterización de agua regenerada</t>
  </si>
  <si>
    <t>Parámetros de calidad de las aguas regeneradas, recopilados mensualmente.</t>
  </si>
  <si>
    <t>2.2.f Volumen de agua regenerada</t>
  </si>
  <si>
    <t>Volúmenes y caudales de las aguas del sistema.</t>
  </si>
  <si>
    <t>2.4. Puntos de interés</t>
  </si>
  <si>
    <t>Listado descriptivo de los Puntos de Interés del sistema, así como las tablas de caracterización de las aguas en ellos.</t>
  </si>
  <si>
    <t>2.6.a Determinación de la clase de agua regenerada</t>
  </si>
  <si>
    <t>Cálculo automático de la clase de calidad de aguas regeneradas en función de los datos recopilados.</t>
  </si>
  <si>
    <t>2.6.b. Clase requerida para el uso previsto</t>
  </si>
  <si>
    <t>Determinación de la clase de agua regenerada requerida en las zonas de uso del sistema.</t>
  </si>
  <si>
    <t>2.7. Masas de agua</t>
  </si>
  <si>
    <t>Listado descriptivo de las masas de agua afectadas o potencialmente afectadas por el sistema.</t>
  </si>
  <si>
    <t>3.1. Partes responsables: datos de contacto</t>
  </si>
  <si>
    <t>Listado descriptivo, con datos de contacto, de las partes responsables que forman el sistema.</t>
  </si>
  <si>
    <t>4. 2. Catálogo medidas</t>
  </si>
  <si>
    <t>Listado de ejemplos de medidas preventivas y correctoras para reducir, mitigar o evitar la gravedad de sucesos peligrosos.</t>
  </si>
  <si>
    <t>5. Agentes peligrosos</t>
  </si>
  <si>
    <t>Listado de posibles agentes peligrosos presentes en el sistema.</t>
  </si>
  <si>
    <t>7.0.Instrucciones Riesgos</t>
  </si>
  <si>
    <t>Resumen de las instrucciones para llevar a cabo la metodología de análisis y evaluación de riesgos.</t>
  </si>
  <si>
    <t>7.a.Ishikawa</t>
  </si>
  <si>
    <t>Ejemplo y plantilla modificable de un diagrama de espina de pez para la identificación de sucesos peligrosos.</t>
  </si>
  <si>
    <t>7.b.Probabilidad</t>
  </si>
  <si>
    <t>Evaluación de la probabilidad de los sucesos peligrosos del sistema.</t>
  </si>
  <si>
    <t>7.c.Gravedad</t>
  </si>
  <si>
    <t>Evaluación de la gravedad de los sucesos peligrosos del sistema.</t>
  </si>
  <si>
    <t>7.d.Evaluación</t>
  </si>
  <si>
    <t>Análisis y evaluación global de los sucesos peligrosos, antes y después de aplicar medidas.</t>
  </si>
  <si>
    <t>7.3.Resumen Riesgos</t>
  </si>
  <si>
    <t>Resumen final de la evaluación de los riesgos y sucesos peligrosos del sistema. Versión imprimible en A4 para introducir en la memoria.</t>
  </si>
  <si>
    <r>
      <t xml:space="preserve">FICHA RESUMEN DE </t>
    </r>
    <r>
      <rPr>
        <b/>
        <sz val="11"/>
        <color rgb="FFFFFF00"/>
        <rFont val="Aptos"/>
        <family val="2"/>
      </rPr>
      <t>PROYECTO XXXX</t>
    </r>
  </si>
  <si>
    <t>Tipo de uso industrial
(Descriptivo)</t>
  </si>
  <si>
    <t>Clasificación uso industrial
(Según Anexo I Parte A, RAR)</t>
  </si>
  <si>
    <t>Calidad de aguas requeridas
(Seleccionar cuantas sean necesarias)</t>
  </si>
  <si>
    <t>Partes responsables</t>
  </si>
  <si>
    <t>Operador EDAR</t>
  </si>
  <si>
    <t>Operador ERA</t>
  </si>
  <si>
    <t>Usuarios finales</t>
  </si>
  <si>
    <t>Datos EDAR</t>
  </si>
  <si>
    <t>Nombre EDAR</t>
  </si>
  <si>
    <t>Ubicación (Localidad, Municipio, Provincia)
Coordenadas UTM (huso – Datum ETRS89)</t>
  </si>
  <si>
    <t>Código UWWTP en aplicación de Directiva 91/271/CEE</t>
  </si>
  <si>
    <t>Pretratamiento</t>
  </si>
  <si>
    <t>Tratamiento Primario</t>
  </si>
  <si>
    <t>Tratamiento Secundario</t>
  </si>
  <si>
    <t>Tratamiento más riguroso</t>
  </si>
  <si>
    <t>Datos ERA</t>
  </si>
  <si>
    <t>EDAR-ERA conjunta o ERA independiente</t>
  </si>
  <si>
    <t xml:space="preserve">Nombre ERA </t>
  </si>
  <si>
    <t>Ubicación ERA (Localidad, Municipio, Provincia)
Coordenadas ERA UTM (huso – Datum ETRS89)</t>
  </si>
  <si>
    <t>Si la ERA es independiente</t>
  </si>
  <si>
    <t xml:space="preserve">Tratamientos de regeneración </t>
  </si>
  <si>
    <t>Volúmenes/Caudales de agua</t>
  </si>
  <si>
    <t>Volumen entrada EDAR
medio mensual (m3/mes)</t>
  </si>
  <si>
    <r>
      <t>Volumen producción ERA medio mensual (m</t>
    </r>
    <r>
      <rPr>
        <vertAlign val="superscript"/>
        <sz val="9"/>
        <color rgb="FFFFFFFF"/>
        <rFont val="Aptos"/>
        <family val="2"/>
      </rPr>
      <t>3</t>
    </r>
    <r>
      <rPr>
        <sz val="9"/>
        <color rgb="FFFFFFFF"/>
        <rFont val="Aptos"/>
        <family val="2"/>
      </rPr>
      <t>/mes)</t>
    </r>
  </si>
  <si>
    <r>
      <t>Volumen autorizado aguas regeneradas (medio mensual m</t>
    </r>
    <r>
      <rPr>
        <vertAlign val="superscript"/>
        <sz val="9"/>
        <color rgb="FFFFFFFF"/>
        <rFont val="Aptos"/>
        <family val="2"/>
      </rPr>
      <t>3</t>
    </r>
    <r>
      <rPr>
        <sz val="9"/>
        <color rgb="FFFFFFFF"/>
        <rFont val="Aptos"/>
        <family val="2"/>
      </rPr>
      <t>/mes)</t>
    </r>
  </si>
  <si>
    <t>Caracterización agua residual bruta</t>
  </si>
  <si>
    <t>Parámetros según las tablas I-4 del Anexo I del Reglamento de reutilización de agua</t>
  </si>
  <si>
    <t>Parámetros según la Directiva 91/271/CEE</t>
  </si>
  <si>
    <t>Otros contaminantes</t>
  </si>
  <si>
    <t>(Recogidos en las autorizaciones de vertido o PGRARI)</t>
  </si>
  <si>
    <t>Mes-Año</t>
  </si>
  <si>
    <t>Tipo</t>
  </si>
  <si>
    <t>Datos anómalos (Justificación y respuesta a muestras fuera de rango)</t>
  </si>
  <si>
    <t>E.coli</t>
  </si>
  <si>
    <t>Turbidez in situ</t>
  </si>
  <si>
    <t>Sólidos en suspensión</t>
  </si>
  <si>
    <t>Legionella spp.</t>
  </si>
  <si>
    <r>
      <t>DBO</t>
    </r>
    <r>
      <rPr>
        <b/>
        <vertAlign val="subscript"/>
        <sz val="11"/>
        <color theme="1"/>
        <rFont val="Aptos"/>
        <family val="2"/>
      </rPr>
      <t>5</t>
    </r>
  </si>
  <si>
    <t>DQO</t>
  </si>
  <si>
    <t>Nitrógeno total</t>
  </si>
  <si>
    <t>Fósforo total</t>
  </si>
  <si>
    <t>UFC/100 mL</t>
  </si>
  <si>
    <t>UNT</t>
  </si>
  <si>
    <t>mg/L</t>
  </si>
  <si>
    <t>UFC/L</t>
  </si>
  <si>
    <r>
      <t>mg O</t>
    </r>
    <r>
      <rPr>
        <vertAlign val="subscript"/>
        <sz val="11"/>
        <color theme="1"/>
        <rFont val="Aptos"/>
        <family val="2"/>
      </rPr>
      <t>2</t>
    </r>
    <r>
      <rPr>
        <sz val="11"/>
        <color theme="1"/>
        <rFont val="Aptos"/>
        <family val="2"/>
      </rPr>
      <t>/L</t>
    </r>
  </si>
  <si>
    <t>mg N/L</t>
  </si>
  <si>
    <t>mg P/L</t>
  </si>
  <si>
    <t>Promedio</t>
  </si>
  <si>
    <t>Puntual</t>
  </si>
  <si>
    <t>Caracterización agua tras el tratamiento secundario</t>
  </si>
  <si>
    <t>Caracterización agua depurada</t>
  </si>
  <si>
    <t>Caracterización agua regenerada</t>
  </si>
  <si>
    <t>Mes</t>
  </si>
  <si>
    <t>Año</t>
  </si>
  <si>
    <r>
      <t>Volumen entrada ERA (m</t>
    </r>
    <r>
      <rPr>
        <b/>
        <vertAlign val="superscript"/>
        <sz val="11"/>
        <color theme="1"/>
        <rFont val="Aptos"/>
        <family val="2"/>
      </rPr>
      <t>3</t>
    </r>
    <r>
      <rPr>
        <b/>
        <sz val="11"/>
        <color theme="1"/>
        <rFont val="Aptos"/>
        <family val="2"/>
      </rPr>
      <t>)</t>
    </r>
  </si>
  <si>
    <r>
      <t>Volumen regenerado (m</t>
    </r>
    <r>
      <rPr>
        <b/>
        <vertAlign val="superscript"/>
        <sz val="11"/>
        <color theme="1"/>
        <rFont val="Aptos"/>
        <family val="2"/>
      </rPr>
      <t>3</t>
    </r>
    <r>
      <rPr>
        <b/>
        <sz val="11"/>
        <color theme="1"/>
        <rFont val="Aptos"/>
        <family val="2"/>
      </rPr>
      <t>)</t>
    </r>
  </si>
  <si>
    <r>
      <t>Volumen uso industrial (m</t>
    </r>
    <r>
      <rPr>
        <b/>
        <vertAlign val="superscript"/>
        <sz val="11"/>
        <color theme="1"/>
        <rFont val="Aptos"/>
        <family val="2"/>
      </rPr>
      <t>3</t>
    </r>
    <r>
      <rPr>
        <b/>
        <sz val="11"/>
        <color theme="1"/>
        <rFont val="Aptos"/>
        <family val="2"/>
      </rPr>
      <t>)</t>
    </r>
  </si>
  <si>
    <t>Caudal máximo instantáneo (l/s)</t>
  </si>
  <si>
    <t>Enero</t>
  </si>
  <si>
    <r>
      <t>Volumen anual entrada EDAR (m</t>
    </r>
    <r>
      <rPr>
        <b/>
        <vertAlign val="superscript"/>
        <sz val="11"/>
        <color theme="1"/>
        <rFont val="Aptos"/>
        <family val="2"/>
      </rPr>
      <t>3</t>
    </r>
    <r>
      <rPr>
        <b/>
        <sz val="11"/>
        <color theme="1"/>
        <rFont val="Aptos"/>
        <family val="2"/>
      </rPr>
      <t>/año)</t>
    </r>
  </si>
  <si>
    <t>Febrero</t>
  </si>
  <si>
    <r>
      <t>Volumen anual regenerado (m</t>
    </r>
    <r>
      <rPr>
        <b/>
        <vertAlign val="superscript"/>
        <sz val="11"/>
        <color theme="1"/>
        <rFont val="Aptos"/>
        <family val="2"/>
      </rPr>
      <t>3</t>
    </r>
    <r>
      <rPr>
        <b/>
        <sz val="11"/>
        <color theme="1"/>
        <rFont val="Aptos"/>
        <family val="2"/>
      </rPr>
      <t>/año)</t>
    </r>
  </si>
  <si>
    <t>Marzo</t>
  </si>
  <si>
    <r>
      <t>Volumen anual uso industrial (m</t>
    </r>
    <r>
      <rPr>
        <b/>
        <vertAlign val="superscript"/>
        <sz val="11"/>
        <color theme="1"/>
        <rFont val="Aptos"/>
        <family val="2"/>
      </rPr>
      <t>3</t>
    </r>
    <r>
      <rPr>
        <b/>
        <sz val="11"/>
        <color theme="1"/>
        <rFont val="Aptos"/>
        <family val="2"/>
      </rPr>
      <t>/año)</t>
    </r>
  </si>
  <si>
    <t>Abril</t>
  </si>
  <si>
    <t>Caudal máximo instantáneo anual (l/s)</t>
  </si>
  <si>
    <t>Mayo</t>
  </si>
  <si>
    <t>Junio</t>
  </si>
  <si>
    <t>Julio</t>
  </si>
  <si>
    <t>Agosto</t>
  </si>
  <si>
    <t>Septiembre</t>
  </si>
  <si>
    <t>Octubre</t>
  </si>
  <si>
    <t>Noviembre</t>
  </si>
  <si>
    <t>Diciembre</t>
  </si>
  <si>
    <t>Solamente datos anuales disponibles:</t>
  </si>
  <si>
    <t>Listado descriptivo de los Puntos de Interés</t>
  </si>
  <si>
    <t xml:space="preserve">Responsable
</t>
  </si>
  <si>
    <t>Código</t>
  </si>
  <si>
    <t>Denominación</t>
  </si>
  <si>
    <t>X</t>
  </si>
  <si>
    <t>Y</t>
  </si>
  <si>
    <r>
      <t>Volumen anual (m</t>
    </r>
    <r>
      <rPr>
        <b/>
        <vertAlign val="superscript"/>
        <sz val="11"/>
        <color theme="1"/>
        <rFont val="Aptos"/>
        <family val="2"/>
      </rPr>
      <t>3</t>
    </r>
    <r>
      <rPr>
        <b/>
        <sz val="11"/>
        <color theme="1"/>
        <rFont val="Aptos"/>
        <family val="2"/>
      </rPr>
      <t>/año)</t>
    </r>
  </si>
  <si>
    <r>
      <t>Volumen medio mensual (m</t>
    </r>
    <r>
      <rPr>
        <b/>
        <vertAlign val="superscript"/>
        <sz val="11"/>
        <color theme="1"/>
        <rFont val="Aptos"/>
        <family val="2"/>
      </rPr>
      <t>3</t>
    </r>
    <r>
      <rPr>
        <b/>
        <sz val="11"/>
        <color theme="1"/>
        <rFont val="Aptos"/>
        <family val="2"/>
      </rPr>
      <t>/mes)</t>
    </r>
  </si>
  <si>
    <t>Descripción de su ubicación</t>
  </si>
  <si>
    <t>En el punto de interés</t>
  </si>
  <si>
    <t>Aguas abajo del punto</t>
  </si>
  <si>
    <t>Observaciones</t>
  </si>
  <si>
    <t>PEAD-01</t>
  </si>
  <si>
    <t>Ultima arqueta dentro de la ERA; arqueta a la salida de la ERA</t>
  </si>
  <si>
    <t>PCAR-01</t>
  </si>
  <si>
    <t>PCAR-02</t>
  </si>
  <si>
    <t>PEAR-01</t>
  </si>
  <si>
    <t>Punto de entrega de aguas regeneradas 1</t>
  </si>
  <si>
    <t>PEAR-02</t>
  </si>
  <si>
    <t>Punto de entrega de aguas regeneradas 2</t>
  </si>
  <si>
    <t>…</t>
  </si>
  <si>
    <t>PI-1</t>
  </si>
  <si>
    <t>Punto de interés adicional 1</t>
  </si>
  <si>
    <t>PI-2</t>
  </si>
  <si>
    <t>Punto de interés adicional 2</t>
  </si>
  <si>
    <t>PI-3</t>
  </si>
  <si>
    <t>Punto de interés adicional 3</t>
  </si>
  <si>
    <t>Caracterización de las aguas en los Puntos de Interés</t>
  </si>
  <si>
    <t>Listado descriptivo de los PEAR del sistema</t>
  </si>
  <si>
    <r>
      <t xml:space="preserve">PUNTO: </t>
    </r>
    <r>
      <rPr>
        <b/>
        <sz val="11"/>
        <color rgb="FF0070C0"/>
        <rFont val="Aptos"/>
        <family val="2"/>
      </rPr>
      <t>PEAR-01</t>
    </r>
  </si>
  <si>
    <t>CRITERIO DE CALIDAD</t>
  </si>
  <si>
    <t>PEAR</t>
  </si>
  <si>
    <t>Lugar de utilización</t>
  </si>
  <si>
    <t>Uso</t>
  </si>
  <si>
    <r>
      <t>Superficie (m</t>
    </r>
    <r>
      <rPr>
        <b/>
        <vertAlign val="superscript"/>
        <sz val="11"/>
        <color theme="1"/>
        <rFont val="Aptos"/>
        <family val="2"/>
      </rPr>
      <t>2</t>
    </r>
    <r>
      <rPr>
        <b/>
        <sz val="11"/>
        <color theme="1"/>
        <rFont val="Aptos"/>
        <family val="2"/>
      </rPr>
      <t>) / Instalación</t>
    </r>
  </si>
  <si>
    <t>Ref. Catastral</t>
  </si>
  <si>
    <t>PARÁMETRO DE CALIDAD</t>
  </si>
  <si>
    <t>Valor</t>
  </si>
  <si>
    <t>Unidad</t>
  </si>
  <si>
    <t>Polígono-Parcela</t>
  </si>
  <si>
    <t>Escherichia coli.</t>
  </si>
  <si>
    <t>UFC/100mL</t>
  </si>
  <si>
    <t>Lugar 1</t>
  </si>
  <si>
    <t>Uso 1</t>
  </si>
  <si>
    <t>Superficie 1</t>
  </si>
  <si>
    <t>Ref 1</t>
  </si>
  <si>
    <t>Turbidez</t>
  </si>
  <si>
    <t>Uso 2</t>
  </si>
  <si>
    <t>Instalación 1</t>
  </si>
  <si>
    <t>Ref 2</t>
  </si>
  <si>
    <t>Lugar 2</t>
  </si>
  <si>
    <t>Uso 3</t>
  </si>
  <si>
    <t>Superficie 2</t>
  </si>
  <si>
    <t>Ref 3</t>
  </si>
  <si>
    <t>Nematodos intestinales</t>
  </si>
  <si>
    <t>huevo/10L</t>
  </si>
  <si>
    <t>Lugar 3</t>
  </si>
  <si>
    <t>Instalación 2</t>
  </si>
  <si>
    <t>Ref 4</t>
  </si>
  <si>
    <t>Bacteriófagos</t>
  </si>
  <si>
    <t>UFP/100mL</t>
  </si>
  <si>
    <t>Contaminantes</t>
  </si>
  <si>
    <t>-</t>
  </si>
  <si>
    <t xml:space="preserve">PUNTO: </t>
  </si>
  <si>
    <r>
      <rPr>
        <b/>
        <sz val="11"/>
        <color theme="1"/>
        <rFont val="Aptos"/>
        <family val="2"/>
      </rPr>
      <t>Criterio</t>
    </r>
    <r>
      <rPr>
        <sz val="11"/>
        <color theme="1"/>
        <rFont val="Aptos"/>
        <family val="2"/>
      </rPr>
      <t xml:space="preserve">
(Según Anexo II, Parte C del Reglamento)</t>
    </r>
  </si>
  <si>
    <t>Parámetros</t>
  </si>
  <si>
    <t>Sólidos en suspensión (1)</t>
  </si>
  <si>
    <t>Legionella spp. (2)</t>
  </si>
  <si>
    <t>90% de las muestras por debajo del VMA</t>
  </si>
  <si>
    <t>Desviación máxima sobre el VMA</t>
  </si>
  <si>
    <t>Calidad resultado (3):</t>
  </si>
  <si>
    <t>Zona de Uso</t>
  </si>
  <si>
    <t>Superficie / Instalación</t>
  </si>
  <si>
    <t>Tipo de uso industrial</t>
  </si>
  <si>
    <t>Calidad de agua regenerada requerida</t>
  </si>
  <si>
    <t>Denominación, acorde a las zonas identificadas en la cartografía</t>
  </si>
  <si>
    <t>Hectáreas / Nombre</t>
  </si>
  <si>
    <t>Consultar Reglamento de reutilización del agua. Anexo I, parte A, Tablas I-4.1 y I-4.2</t>
  </si>
  <si>
    <t>Campo opcional. Puede describir también los procesos industriales, periodos, etc.</t>
  </si>
  <si>
    <t>I.A+</t>
  </si>
  <si>
    <t>Coordenadas punto de retorno a m.a. superficial UTM-ETRS89 (h30)</t>
  </si>
  <si>
    <t>En caso de infiltración a masa de agua subterránea</t>
  </si>
  <si>
    <t>En caso de retornos a masa de agua superficial</t>
  </si>
  <si>
    <t>Figura de protección 1</t>
  </si>
  <si>
    <t>Figura de protección 2</t>
  </si>
  <si>
    <t>Figura de protección 3</t>
  </si>
  <si>
    <t>Figura de protección 4</t>
  </si>
  <si>
    <t>Figura de protección 5</t>
  </si>
  <si>
    <t>Figura de protección 6</t>
  </si>
  <si>
    <t>Código-nombre 
masa de agua</t>
  </si>
  <si>
    <t>CodDEM</t>
  </si>
  <si>
    <t>Superficial o subterránea</t>
  </si>
  <si>
    <t>Estado químico</t>
  </si>
  <si>
    <t>Índice de incumplimiento (parámetro o agente peligroso) #</t>
  </si>
  <si>
    <t xml:space="preserve">Estado químico </t>
  </si>
  <si>
    <t xml:space="preserve">Índice de incumplimiento (parámetro o agente peligroso) </t>
  </si>
  <si>
    <t>Estado ecológico 
(m.a. naturales)</t>
  </si>
  <si>
    <t>Potencial ecológico
(m.a. modificadas)</t>
  </si>
  <si>
    <t xml:space="preserve">Índice de incumplimiento (parámetro o agente peligroso) #  </t>
  </si>
  <si>
    <t>Figuras de protección 1: tipo</t>
  </si>
  <si>
    <t>Nombre figura de protección 1</t>
  </si>
  <si>
    <t>Parámetro a considerar (agente peligroso) fig protec 1</t>
  </si>
  <si>
    <t>Figuras de protección 2: tipo</t>
  </si>
  <si>
    <t>Nombre figura de protección 2</t>
  </si>
  <si>
    <t>Parámetro a considerar (agente peligroso) fig protec 2</t>
  </si>
  <si>
    <t>Figuras de protección 3: tipo</t>
  </si>
  <si>
    <t>Nombre figura de protección 3</t>
  </si>
  <si>
    <t>Parámetro a considerar (agente peligroso) fig protec 3</t>
  </si>
  <si>
    <t>Figuras de protección 4: tipo</t>
  </si>
  <si>
    <t>Nombre figura de protección 4</t>
  </si>
  <si>
    <t>Parámetro a considerar (agente peligroso) fig protec 4</t>
  </si>
  <si>
    <t>Figuras de protección 5: tipo</t>
  </si>
  <si>
    <t>Nombre figura de protección 5</t>
  </si>
  <si>
    <t>Parámetro a considerar (agente peligroso) fig protec 5</t>
  </si>
  <si>
    <t>Figuras de protección 6: tipo</t>
  </si>
  <si>
    <t>Nombre figura de protección 6</t>
  </si>
  <si>
    <t>Parámetro a considerar (agente peligroso) fig protec 6</t>
  </si>
  <si>
    <t>Organización</t>
  </si>
  <si>
    <t>Parte del sistema</t>
  </si>
  <si>
    <t>Rol</t>
  </si>
  <si>
    <t>Responsabilidad</t>
  </si>
  <si>
    <t>Título habilitante requerido</t>
  </si>
  <si>
    <t>Teléfono</t>
  </si>
  <si>
    <t>Persona responsable/contacto</t>
  </si>
  <si>
    <t>Ciudad (Código Postal)</t>
  </si>
  <si>
    <t>Correo electrónico</t>
  </si>
  <si>
    <t>Observaciones
(eg. Subpartes del sistema)</t>
  </si>
  <si>
    <t>Etapa del proceso</t>
  </si>
  <si>
    <t>Descripción de la medida</t>
  </si>
  <si>
    <t>Naturaleza de la 
medida</t>
  </si>
  <si>
    <t>Fuente de información</t>
  </si>
  <si>
    <t>EDAR-ERA</t>
  </si>
  <si>
    <t>Prevención o gestión de los vertidos industriales en las aguas residuales urbanas garantizando el cumplimiento de cualquier requisito en virtud de la legislación local y de la UE aplicable</t>
  </si>
  <si>
    <t>Preventiva</t>
  </si>
  <si>
    <t>Directrices, anexo 4 cuadro 4.1</t>
  </si>
  <si>
    <t>Protección de las aguas pluviales de los residuos animales y humanos</t>
  </si>
  <si>
    <t>Control del tipo de agua vertida en la red de alcantarillado (por ejemplo, fijando límites)</t>
  </si>
  <si>
    <t>Formación del personal y cualquier persona externa que vaya a entrar o visitar la instalación</t>
  </si>
  <si>
    <t>Control de accesos, limitado a personal cualificado</t>
  </si>
  <si>
    <t>Delimitación mediante vallado o similar de las zonas accesibles al agua regenerada</t>
  </si>
  <si>
    <t>Procesos de tratamiento adicionales para reducir los contaminantes microbiológicos y químicos en el efluente (por ejemplo, medidas adicionales de desinfección o eliminación de contaminantes)</t>
  </si>
  <si>
    <t>Disposición de libros de incidencias y averías para cada elemento de la instalación</t>
  </si>
  <si>
    <t>Previsión de equipos o unidades de proceso de reserva, así como grupos electrógenos, que eviten la interrupción o el mal funcionamiento de un tratamiento</t>
  </si>
  <si>
    <t>Guía para la Aplicación del R.D. 1620/2007</t>
  </si>
  <si>
    <t>Empleo de equipos de protección individual</t>
  </si>
  <si>
    <t>Disposición de un sistema de alarmas</t>
  </si>
  <si>
    <t>Control analítico del agua como contraste o verificación de las sondas de medida</t>
  </si>
  <si>
    <t>Reparación de urgencia</t>
  </si>
  <si>
    <t>Correctora</t>
  </si>
  <si>
    <t>Funcionamiento del sistema en local ante posibles fallos del SCADA</t>
  </si>
  <si>
    <t>Alivio en las instalaciones de bombeo y aliviaderos</t>
  </si>
  <si>
    <t>By-pass de emergencia</t>
  </si>
  <si>
    <t xml:space="preserve">Corte del suministro aguas abajo del sistema de regeneración </t>
  </si>
  <si>
    <t>Distribución</t>
  </si>
  <si>
    <t>Diseño del trazado de forma que no haya posibilidad de conexión con las redes de abastecimiento de agua potable</t>
  </si>
  <si>
    <t>Empleo de conducciones cerradas</t>
  </si>
  <si>
    <t>Tamaños y bocas de conducción diferentes y marcadas para distinguirlas de las de abastecimiento público</t>
  </si>
  <si>
    <t xml:space="preserve"> Instalación de mecanismos y dispositivos de prevención del reflujo (air gap, reductores de presión, etc.)</t>
  </si>
  <si>
    <t>Señalización adecuada de las conducciones y vehículos utilizados para el transporte de agua regenerada</t>
  </si>
  <si>
    <t xml:space="preserve">Instalación de válvulas de seccionamiento (compuerta y mariposa), aireación, control y seguridad </t>
  </si>
  <si>
    <t>Protecciones especiales, por ejemplo, planchas metálicas, encofrados de hormigón armado, etc.</t>
  </si>
  <si>
    <t>Reparaciones de urgencia</t>
  </si>
  <si>
    <t>Corte de suministro aguas abajo del sistema de regeneración</t>
  </si>
  <si>
    <t>Almacenamiento</t>
  </si>
  <si>
    <t>Instalación de cubiertas con lámina de impermeabilización</t>
  </si>
  <si>
    <t>Señalización advirtiendo del almacenamiento de aguas regeneradas</t>
  </si>
  <si>
    <t>Control de accesos delimitando el sistema mediante vallado o similar</t>
  </si>
  <si>
    <t>Separación de las embocaduras de entrada y salida del depósito para forzar la circulación del agua y minimizar las zonas estancadas</t>
  </si>
  <si>
    <t>Construcción de depósitos con dos compartimentos para facilitar las labores de limpieza y mantenimiento</t>
  </si>
  <si>
    <t>Disposición de un vertedero de emergencia que evite el rebose en caso de fallo en los mecanismos de regulación y que permita evacuar el máximo caudal entrante</t>
  </si>
  <si>
    <t>Instalación de elementos de aireación y recirculación para mantener condiciones aeróbicas y eliminar la estratificación térmica</t>
  </si>
  <si>
    <t>Empleo de medidores de nivel y caudal a la entrada y a la salida del sistema</t>
  </si>
  <si>
    <t>Retirada de sedimentos acumulados para limitar la formación de depósitos y la generación de sulfuro de hidrógeno</t>
  </si>
  <si>
    <t>Adición de hipoclorito que permita el mantenimiento de la desinfección al que han sido sometidas las aguas</t>
  </si>
  <si>
    <t>Activación de un tratamiento adicional de desinfección</t>
  </si>
  <si>
    <t>Corte del suministro aguas abajo del sistema de almacenamiento</t>
  </si>
  <si>
    <t>Alivio en el vertedero de emergencia</t>
  </si>
  <si>
    <t>Señalización de las zonas de uso del agua regenerada</t>
  </si>
  <si>
    <t>Establecimiento de distancias mínimas de seguridad (para torres de refrigeración, alejarlas al menos 90m de zonas accesibles al público)</t>
  </si>
  <si>
    <t>Pre-filtrado del agua para evitar deposiciones e incrustaciones</t>
  </si>
  <si>
    <t>Asociada a Calderas y Torres de refrigeración</t>
  </si>
  <si>
    <t>Industrial Water Analysis Handbook</t>
  </si>
  <si>
    <t>Empleo de coagulantes o filtros para eliminar aceites y grasas</t>
  </si>
  <si>
    <t>Asociado a Calderas</t>
  </si>
  <si>
    <t>Adición controlada de mezclas de fosfatos o inhibidores como el nitrato sódico para mantener la alcalinidad y evitar el agrietamiento cáustico</t>
  </si>
  <si>
    <t>Corte en el suministro de agua regenerada</t>
  </si>
  <si>
    <t>Protecciones especiales en conducciones y equipos</t>
  </si>
  <si>
    <t>Agente peligroso</t>
  </si>
  <si>
    <t>Puntos de control</t>
  </si>
  <si>
    <t>Frecuencia de muestreo</t>
  </si>
  <si>
    <t>Valores máxmimos registrados 
(anual)</t>
  </si>
  <si>
    <t>Ud.</t>
  </si>
  <si>
    <t>Valores medios registrados (mensual)</t>
  </si>
  <si>
    <t>Consideración</t>
  </si>
  <si>
    <t>Nitratos</t>
  </si>
  <si>
    <t>PCAR-1 ; PEAR-1</t>
  </si>
  <si>
    <t>Cada 2 semanas</t>
  </si>
  <si>
    <t>mg/l</t>
  </si>
  <si>
    <t>No se considera un agente peligroso para el sistema</t>
  </si>
  <si>
    <t>Se recomienda que la evaluación y análisis de los riesgos parta de los sucesos peligrosos. Para identificar los sucesos peligrosos, se pueden utilizar diferentes metodologías, pero una de las más extendidas y que se recomienda en este caso, es el diagrama de espina de pez o diagrama de Ishikawa.</t>
  </si>
  <si>
    <t>En este diagrama, la cabeza será el sistema de reutilización de aguas regeneradas completo, mientras que las ramas o espinas principales serán las diferentes fases o etapas que conforman el sistema. A su vez, en cada etapa, las espinas o ramas secundarias corresponderán con los diferentes sucesos peligrosos identificados en las mismas. Si fuese necesario, se podrían hacer más subgrupos y ramas, agrupando sucesos. Los sucesos de los niveles más bajos, serán sobre los que posteriormente se ha de realizar el análisis.</t>
  </si>
  <si>
    <t>Si fuese necesario, puede incluso realizarse esta metodología diferenciando riesgos sanitarios y ambientales en sendos diagramas por separado.</t>
  </si>
  <si>
    <t>INSTRUCCIONES PARA LA EVALUACIÓN Y ANÁLISIS DE RIESGOS DEL PROYECTO</t>
  </si>
  <si>
    <t>Matriz de tolerancia al riesgo según OMS (2016)</t>
  </si>
  <si>
    <t>PASO 1:</t>
  </si>
  <si>
    <t>Identificación del Riesgo</t>
  </si>
  <si>
    <t>PROBABILIDAD (P)</t>
  </si>
  <si>
    <t>GRAVEDAD (G)</t>
  </si>
  <si>
    <t>Realizar la identificación de los agentes, grupos y entornos de exposición y de las posibles vías/rutas de exposición.</t>
  </si>
  <si>
    <t>Insignificante</t>
  </si>
  <si>
    <t>Leve</t>
  </si>
  <si>
    <t>Moderada</t>
  </si>
  <si>
    <t>Grave</t>
  </si>
  <si>
    <t>Muy grave</t>
  </si>
  <si>
    <t>Para llevar a cabo este paso, se recomienda consultar los puntos 5 y 6 del "00_Manual PGRARI.docx"</t>
  </si>
  <si>
    <t>PASO 2:</t>
  </si>
  <si>
    <t>Datos del proyecto</t>
  </si>
  <si>
    <t>Improbable</t>
  </si>
  <si>
    <t>En la pestaña "Características del proyecto", rellenar los campos que identifican al proyecto.</t>
  </si>
  <si>
    <t>Posible</t>
  </si>
  <si>
    <t>Con especial atención a identificar la calidad de aguas más restrictiva del proyecto, en función de su aplicación final.</t>
  </si>
  <si>
    <t>Probable</t>
  </si>
  <si>
    <t>PASO 3:</t>
  </si>
  <si>
    <t>Identificación de sucesos peligrosos</t>
  </si>
  <si>
    <t>Identificar los sucesos peligrosos del proyecto.</t>
  </si>
  <si>
    <t>R</t>
  </si>
  <si>
    <t>=PxG</t>
  </si>
  <si>
    <t>13-32</t>
  </si>
  <si>
    <t>&gt;32</t>
  </si>
  <si>
    <t>Para ello, se recomienda aplicar alguna metodología como el diagrama de espina de pez o Ishikawa.</t>
  </si>
  <si>
    <t>Nivel de riesgo</t>
  </si>
  <si>
    <t>Bajo</t>
  </si>
  <si>
    <t>Moderado</t>
  </si>
  <si>
    <t>Alto</t>
  </si>
  <si>
    <t>Muy alto</t>
  </si>
  <si>
    <t>En el documento "01_Evaluación de riesgos de AR para aplicaciones industriales.pdf", existe una explicación de esta metodología.</t>
  </si>
  <si>
    <t>En la pestaña "7.a.Ishikawa" se presenta un diagrama de un proyecto tipo. Se recomienda personalizar este diagrama para cada caso.</t>
  </si>
  <si>
    <t>En la pestaña "7.b.Probabilidad", se muestra un listado de sucesos tipo:</t>
  </si>
  <si>
    <r>
      <t xml:space="preserve">En </t>
    </r>
    <r>
      <rPr>
        <b/>
        <sz val="11"/>
        <color theme="7" tint="-0.249977111117893"/>
        <rFont val="Calibri"/>
        <family val="2"/>
        <scheme val="minor"/>
      </rPr>
      <t>NARANJA</t>
    </r>
    <r>
      <rPr>
        <sz val="11"/>
        <color theme="1"/>
        <rFont val="Calibri"/>
        <family val="2"/>
        <scheme val="minor"/>
      </rPr>
      <t>, dos ejemplos completos de análisis y evaluación de riesgos. Se deben eliminar.</t>
    </r>
  </si>
  <si>
    <r>
      <t xml:space="preserve">En </t>
    </r>
    <r>
      <rPr>
        <b/>
        <sz val="11"/>
        <color theme="9" tint="-0.249977111117893"/>
        <rFont val="Calibri"/>
        <family val="2"/>
        <scheme val="minor"/>
      </rPr>
      <t>VERDE</t>
    </r>
    <r>
      <rPr>
        <sz val="11"/>
        <color theme="1"/>
        <rFont val="Calibri"/>
        <family val="2"/>
        <scheme val="minor"/>
      </rPr>
      <t>, el listado de sucesos peligrosos tipo. Se deben personalizar y colorear a negro una vez verificados.</t>
    </r>
  </si>
  <si>
    <t>PASO 4:</t>
  </si>
  <si>
    <t>Probabilidad previa</t>
  </si>
  <si>
    <t>En la pestaña "7.b.Probabilidad", rellenar los campos en blanco, relativos a cada sucesos.</t>
  </si>
  <si>
    <t>Estos campos se irán heredando en el resto del análisis.</t>
  </si>
  <si>
    <t>Realizar la primera evaluación de la Probabilidad (columnas violeta), utilizando las tablas que se encuentran a la derecha del todo. Se divide en:</t>
  </si>
  <si>
    <t>· Probabilidad de ocurrencia (P oc): Pueden existir valores específicos para cada sucesos en las columnas AA-AE. Sino, utilizar la tabla genérica correspondiente.</t>
  </si>
  <si>
    <t>· Probabilidad de exposición (P exp): En este caso solo se podrá usar la tabla genérica correspondiente basada en el jucio experto.</t>
  </si>
  <si>
    <t>· Factor de detectabilidad (F dect): Pueden existir valores específicos para cada suceso en la scolumnas AF-AH. Sino, utilizar la tabla genérica correspondiente.</t>
  </si>
  <si>
    <t>La Probabilidad previa del suceso, será la combinación de estos componentes.</t>
  </si>
  <si>
    <t>PASO 5:</t>
  </si>
  <si>
    <t>Gravedad previa</t>
  </si>
  <si>
    <t>En la pestaña "7.c.Gravedad", los datos del suceso ya estarán rellenados.</t>
  </si>
  <si>
    <t>Realizar la primera evaluación de la Gravedad (columnas violeta), utilizando las tablas que se encuentran a la derecha del todo. Se divide en:</t>
  </si>
  <si>
    <t>· Gravedad asociada al agente (G ap): Escoger el grado de gravedad, en función de la tabla correspondiente y las notas adjuntas.</t>
  </si>
  <si>
    <r>
      <t xml:space="preserve">En el caso de que el agente peligroso sea </t>
    </r>
    <r>
      <rPr>
        <i/>
        <sz val="11"/>
        <color theme="1"/>
        <rFont val="Calibri"/>
        <family val="2"/>
        <scheme val="minor"/>
      </rPr>
      <t>E.coli</t>
    </r>
    <r>
      <rPr>
        <sz val="11"/>
        <color theme="1"/>
        <rFont val="Calibri"/>
        <family val="2"/>
        <scheme val="minor"/>
      </rPr>
      <t xml:space="preserve"> o</t>
    </r>
    <r>
      <rPr>
        <i/>
        <sz val="11"/>
        <color theme="1"/>
        <rFont val="Calibri"/>
        <family val="2"/>
        <scheme val="minor"/>
      </rPr>
      <t xml:space="preserve"> Legionella Spp</t>
    </r>
    <r>
      <rPr>
        <sz val="11"/>
        <color theme="1"/>
        <rFont val="Calibri"/>
        <family val="2"/>
        <scheme val="minor"/>
      </rPr>
      <t>. se pueden utilizar sus tablas específicas para el valor de G ap.</t>
    </r>
  </si>
  <si>
    <t>· Factor de intensidad (F int): Factor de intesidad asociada al suceso y su vía de exposición. Se distingen dos tipos:</t>
  </si>
  <si>
    <t>· F int Humana: Se debe seleccionar en la columna J, y se refiere a vías de exposición de patógenos respecto al cuerpo humano/animal.</t>
  </si>
  <si>
    <t>· F int Equipos: Se debe seleccionar en la columna J, y se refiere a la exposición indirecta del fallo de equipamientos o infraestructura de la industria sobre personas, animales o el entorno.</t>
  </si>
  <si>
    <t>La Gravedad previa del suceso, será la combinación de estos parámetros.</t>
  </si>
  <si>
    <t>PASO 6:</t>
  </si>
  <si>
    <t>Evaluación previa</t>
  </si>
  <si>
    <t>En la pestaña "7.d.Evaluación", los datos del sucesos y el Nivel de Riesgo previo, ya estarán calculados.</t>
  </si>
  <si>
    <t>En función del Nivel de Riesgo, se debe plantear la estrategia y medidas que se van a realizar para reducir el Nivel de Riesgo a un valor admisible.</t>
  </si>
  <si>
    <t>Rellenar los campos de las columnas R-X con esta información.</t>
  </si>
  <si>
    <t xml:space="preserve">PASO 7: </t>
  </si>
  <si>
    <t>Probabilidad residual</t>
  </si>
  <si>
    <t>En la pestaña "7.b.Probabilidad", se actualizan las nuevas medidas a implantar.</t>
  </si>
  <si>
    <t>Teniendo en cuenta estas medidas, se ha de seguir el mismo procedimiento que anteriormente para calcular la Probabilidad Residual</t>
  </si>
  <si>
    <t>La Probabilidad residual se calculará en las columnas azules.</t>
  </si>
  <si>
    <t>PASO 8:</t>
  </si>
  <si>
    <t>Gravedad residual</t>
  </si>
  <si>
    <t>En la pestaña "7.c.Gravedad", se actualizan las nuevas medidas a implantar.</t>
  </si>
  <si>
    <t>Teniendo en cuenta estas medidas, se ha de seguir el mismo procedimiento que anteriormente para calcular la Gravedad Residual</t>
  </si>
  <si>
    <t>La Gravedad residual se calculará en las columnas azules.</t>
  </si>
  <si>
    <t>RESULTADOS:</t>
  </si>
  <si>
    <t>Evaluación final</t>
  </si>
  <si>
    <t>En la pestaña "7.d.Evaluación", se calculará el Nivel de Riesgo residual, en función de los valores de la Probabilidad y Gravedad Residual.</t>
  </si>
  <si>
    <t>Si el Nivel de Riesgo residual es aceptable, puede concluirse con la evaluación del suceso. Sino, debería iterarse el proceso.</t>
  </si>
  <si>
    <t>Como resultado final, en la pestaña "Informe Proyecto", se recoge una matriz resumen de la evaluación de los riesgos del proyecto.</t>
  </si>
  <si>
    <t>Esta matriz tiene formato horizontal A4, para poder ser impresa y adjuntada en el Plan de Gestión del Riesgo para Aguas Regeneradas en uso Industrial.</t>
  </si>
  <si>
    <t>Criterios individuales (por riesgo) de evaluación de las probabilidades</t>
  </si>
  <si>
    <t>Probabilidad de ocurrencia (P oc)</t>
  </si>
  <si>
    <t>Factor de detectabilidad (F dect)</t>
  </si>
  <si>
    <t>TABLAS PARA EVALUACIÓN SEMICUANTITATIVA DE LAS PROBABILIDADES DE LOS RIESGOS</t>
  </si>
  <si>
    <t>Etapa</t>
  </si>
  <si>
    <t>ID</t>
  </si>
  <si>
    <t>Suceso</t>
  </si>
  <si>
    <t>Agente(s)
Peligroso(s)</t>
  </si>
  <si>
    <t>Grupo(s)/Entorno(s) de Exposición</t>
  </si>
  <si>
    <t>Tipología del riesgo</t>
  </si>
  <si>
    <t>Responsable
del Riesgo</t>
  </si>
  <si>
    <t>Detección y punto de control</t>
  </si>
  <si>
    <t>Límite de
 detección</t>
  </si>
  <si>
    <t>Registro del suceso</t>
  </si>
  <si>
    <t>Medidas existentes</t>
  </si>
  <si>
    <t>Responsable
medidas</t>
  </si>
  <si>
    <t>Valores previos</t>
  </si>
  <si>
    <t>Probabilidad
previa</t>
  </si>
  <si>
    <t>Medidas preventivas a implantar</t>
  </si>
  <si>
    <t>Medidas correctoras a implantar</t>
  </si>
  <si>
    <t>Valores residuales</t>
  </si>
  <si>
    <t>Probabilidad
residual</t>
  </si>
  <si>
    <t>Muy Improbable</t>
  </si>
  <si>
    <t>Casi seguro</t>
  </si>
  <si>
    <t>Valores</t>
  </si>
  <si>
    <t>P oc</t>
  </si>
  <si>
    <t>F det</t>
  </si>
  <si>
    <t>P exp'</t>
  </si>
  <si>
    <t>D-E</t>
  </si>
  <si>
    <t>EJEMPLO 1:
Ingesta de agua regenerada por operarios</t>
  </si>
  <si>
    <t>Ingesta de agua regenerada por parte de los operarios de distribución al realizar malas prácticas</t>
  </si>
  <si>
    <t>E. coli
Legionella spp.</t>
  </si>
  <si>
    <t>Trabajadores de la red de distribución</t>
  </si>
  <si>
    <t>Salud Humana/Animal</t>
  </si>
  <si>
    <t>Empresa operadora de la distribución</t>
  </si>
  <si>
    <t>Malestar físico del trabajador identificado por él mismo o su supervisor</t>
  </si>
  <si>
    <t>No aplica</t>
  </si>
  <si>
    <t>Registro del suceso con fecha y síntomas</t>
  </si>
  <si>
    <t>· Formación trabajadores
· Uso de EPIs</t>
  </si>
  <si>
    <t>· Formación continua
· Registro de incidencias
· Señalización de aguas regeneradas</t>
  </si>
  <si>
    <t>Plan de actuación sanitaria</t>
  </si>
  <si>
    <t>Menos de 1 vez cada 2 años</t>
  </si>
  <si>
    <t>Menos de 1 vez al año</t>
  </si>
  <si>
    <t>Al menos 1 vez al año</t>
  </si>
  <si>
    <t>2-4 veces al año</t>
  </si>
  <si>
    <t>&gt;4 veces al año</t>
  </si>
  <si>
    <t>Continuo</t>
  </si>
  <si>
    <t>Semanal</t>
  </si>
  <si>
    <t>No existe</t>
  </si>
  <si>
    <t>U-E</t>
  </si>
  <si>
    <t>EJEMPLO 2:
Fallo o rotura en conducción</t>
  </si>
  <si>
    <t>Por vertidos de la EDAR o fallos en los tratamientos, contenido elevado de agentes corrosivos en el agua, que pueden causar fugas por el deterioro de las conducciones</t>
  </si>
  <si>
    <r>
      <t>Cl</t>
    </r>
    <r>
      <rPr>
        <vertAlign val="superscript"/>
        <sz val="11"/>
        <color theme="7" tint="-0.249977111117893"/>
        <rFont val="Calibri"/>
        <family val="2"/>
        <scheme val="minor"/>
      </rPr>
      <t>-</t>
    </r>
    <r>
      <rPr>
        <sz val="11"/>
        <color theme="7" tint="-0.249977111117893"/>
        <rFont val="Calibri"/>
        <family val="2"/>
        <scheme val="minor"/>
      </rPr>
      <t xml:space="preserve">
Ácidos</t>
    </r>
  </si>
  <si>
    <t>Conducciones del sistema -&gt; Operarios y MA</t>
  </si>
  <si>
    <t>Empresa receptora</t>
  </si>
  <si>
    <t>Análisis químico del agua en PEAD, PCAR y PEAR
Inspección visual  conducciones</t>
  </si>
  <si>
    <t xml:space="preserve">Valor </t>
  </si>
  <si>
    <t>Registro de análisis e incidencias con indicación del punto de control</t>
  </si>
  <si>
    <t>· Control de proceso de cloración
· Análisis semanal de contenido de cloro y ácidos</t>
  </si>
  <si>
    <t>Operadora de la ERA</t>
  </si>
  <si>
    <t>E-1</t>
  </si>
  <si>
    <t>Exposición de los trabajadores a aguas regeneradas</t>
  </si>
  <si>
    <t>Malas prácticas de los trabajadores de la EDAR-ERA por las que entran en contacto/ingesta/inhalación de aguas regeneradas</t>
  </si>
  <si>
    <t>Trabajadores de la EDAR-ERA</t>
  </si>
  <si>
    <t>E-2</t>
  </si>
  <si>
    <t>Exposición de personal ajeno a la EDAR-ERA a las aguas regeneradas</t>
  </si>
  <si>
    <t>Malas prácticas por parte de la comunidad local o visitantes en las instalaciones de la EDAR-ERA</t>
  </si>
  <si>
    <t>Visitantes o comunidad local contigua a la EDAR-ERA</t>
  </si>
  <si>
    <t>E-3</t>
  </si>
  <si>
    <t>Exposición de trabajadores a aguas regeneradas de calidad insuficiente</t>
  </si>
  <si>
    <t>Fallo en tratamiento de las aguas, aumentando la gravedad a exposición de los operarios a las aguas regeneradas</t>
  </si>
  <si>
    <r>
      <t xml:space="preserve">E. coli
Legionella spp.
</t>
    </r>
    <r>
      <rPr>
        <sz val="11"/>
        <color theme="9" tint="-0.249977111117893"/>
        <rFont val="Calibri"/>
        <family val="2"/>
        <scheme val="minor"/>
      </rPr>
      <t>Otros contaminantes</t>
    </r>
  </si>
  <si>
    <t>E-4</t>
  </si>
  <si>
    <t>Accidente operativo por malas prácticas de los operarios</t>
  </si>
  <si>
    <t>Fallos humanos en los tratamientos de las aguas, que dan lugar a accidentes operativos que pueden causar lesiones a los operarios</t>
  </si>
  <si>
    <t>E-5</t>
  </si>
  <si>
    <t>Accidente operativo por fallos o roturas en la infraestructura</t>
  </si>
  <si>
    <t>Exposición de los trabajadores a las aguas regeneradas por fallos/roturas causados por agentes de las aguas regeneradas (corrosión, obstrucción, etc.)</t>
  </si>
  <si>
    <r>
      <t xml:space="preserve">Corrosivos
(Cl, ácidos)
SS
(deposición)
</t>
    </r>
    <r>
      <rPr>
        <i/>
        <sz val="11"/>
        <color theme="9" tint="-0.249977111117893"/>
        <rFont val="Calibri"/>
        <family val="2"/>
        <scheme val="minor"/>
      </rPr>
      <t>E. coli</t>
    </r>
    <r>
      <rPr>
        <sz val="11"/>
        <color theme="9" tint="-0.249977111117893"/>
        <rFont val="Calibri"/>
        <family val="2"/>
        <scheme val="minor"/>
      </rPr>
      <t xml:space="preserve"> (Trabajadores)</t>
    </r>
  </si>
  <si>
    <t>E-6</t>
  </si>
  <si>
    <t>Vandalismo en la infraestructura de la EDAR-ERA</t>
  </si>
  <si>
    <t>Vandalismo y malas prácticas realizadas por la comunidad local sobre la infraestructura de la EDAR-ERA, conllevando calidades finales insuficientes</t>
  </si>
  <si>
    <t>Trabajadores y usuarios aguas abajo de la EDAR-ERA</t>
  </si>
  <si>
    <t>E-7</t>
  </si>
  <si>
    <t>Eventos catastróficos metereológicos o sísmicos</t>
  </si>
  <si>
    <t>Vertidos, fugas o colapsos causados por eventos catastróficos. Especialmente sensible en avenidas de agua o inundaciones.</t>
  </si>
  <si>
    <r>
      <t xml:space="preserve">E. coli
Legionella spp.
</t>
    </r>
    <r>
      <rPr>
        <sz val="11"/>
        <color theme="9" tint="-0.249977111117893"/>
        <rFont val="Calibri"/>
        <family val="2"/>
        <scheme val="minor"/>
      </rPr>
      <t>Otros contaminantes
Físicos</t>
    </r>
  </si>
  <si>
    <t>E-8</t>
  </si>
  <si>
    <t>Masas de agua en el entorno de la EDAR-ERA</t>
  </si>
  <si>
    <t>Medio Ambiente</t>
  </si>
  <si>
    <t>E-9</t>
  </si>
  <si>
    <t>Vertidos de aguas regeneradas al medio por fallo o rotura de la infraestructura</t>
  </si>
  <si>
    <t>Vertidos de las aguas regeneradas al medio por fallos/roturas causados por agentes de las aguas regeneradas (corrosión, obstrucción, etc.)</t>
  </si>
  <si>
    <r>
      <t xml:space="preserve">E. coli
Legionella spp.
</t>
    </r>
    <r>
      <rPr>
        <sz val="11"/>
        <color theme="9" tint="-0.249977111117893"/>
        <rFont val="Calibri"/>
        <family val="2"/>
        <scheme val="minor"/>
      </rPr>
      <t>SS
Otros contaminantes</t>
    </r>
  </si>
  <si>
    <t>· Masas de agua en el entorno de la EDAR-ERA
· Receptores aguas abajo</t>
  </si>
  <si>
    <t>E-10</t>
  </si>
  <si>
    <t>Llegada de agua con contaminación elevada a la ERA</t>
  </si>
  <si>
    <t>Agua con carga de contaminantes por encima de lo esperado debido a fallos o vertidos excepcionales en procesos previos a la ERA, conllevando calidades finales insuficientes</t>
  </si>
  <si>
    <t>Tratamientos de la ERA y usuarios finales</t>
  </si>
  <si>
    <t>D-1</t>
  </si>
  <si>
    <t>Malas prácticas de los trabajadores del sistema de distribución por las que entran en contacto/ingesta/inhalación de aguas regeneradas</t>
  </si>
  <si>
    <t>Operarios del sistema de distribución</t>
  </si>
  <si>
    <t>D-2</t>
  </si>
  <si>
    <t>Exposición de personal ajeno al sistema de distribución a las aguas regeneradas</t>
  </si>
  <si>
    <t>Malas prácticas por parte de la comunidad local sobre las aguas regeneradas en el sistema de distribución</t>
  </si>
  <si>
    <t>Comunidad local contigua al sistema de distribución</t>
  </si>
  <si>
    <t>D-3</t>
  </si>
  <si>
    <t>Vertidos, fugas o colapsos causados por eventos catastróficos, sobre el sistema de distribución.</t>
  </si>
  <si>
    <t>Trabajadores del sistema de distribución</t>
  </si>
  <si>
    <t>D-4</t>
  </si>
  <si>
    <t>Fallos/Roturas en la infraestructura de distribución y seguridad</t>
  </si>
  <si>
    <t>Vertidos, fugas, roturas, reflujos, sobrepresiones, fallos en bombas o válvulas causadas por agentes de las aguas regeneradas</t>
  </si>
  <si>
    <t>Agentes corrosivos 
(Cl, ácidos)
SS
(deposición)</t>
  </si>
  <si>
    <t>Masas de agua en el entorno del sistema de distribución</t>
  </si>
  <si>
    <t>D-5</t>
  </si>
  <si>
    <t>· Masas de agua en el entorno del sistema de distribución
· Receptores aguas abajo</t>
  </si>
  <si>
    <t>A-1</t>
  </si>
  <si>
    <t>Malas prácticas de los trabajadores del sistema de almacenamiento por las que entran en contacto/ingesta/inhalación de aguas regeneradas</t>
  </si>
  <si>
    <t>Operarios del sistema de almacenamiento</t>
  </si>
  <si>
    <t>A-2</t>
  </si>
  <si>
    <t>Accidentes operativos por rotura/fallo de depósitos/almacenamiento</t>
  </si>
  <si>
    <t>Trabajadores del sistema de almacenamiento</t>
  </si>
  <si>
    <t>A-3</t>
  </si>
  <si>
    <t>Exposición de personal ajeno al sistema de almacenamiento a las aguas regeneradas</t>
  </si>
  <si>
    <t>Malas prácticaso usos indebidos por parte de la comunidad local sobre las aguas regeneradas en el sistema de almacenamiento</t>
  </si>
  <si>
    <t>Comunidad local contigua al sistema de almacenamiento</t>
  </si>
  <si>
    <t>A-4</t>
  </si>
  <si>
    <t>Vertidos, fugas o colapsos causados por eventos catastróficos. Especialmente sensible en depósitos.</t>
  </si>
  <si>
    <t>· Trabajadores del sistema de almacenamiento
· Comunidad local</t>
  </si>
  <si>
    <t>A-5</t>
  </si>
  <si>
    <t>Fallos en ventilación y recirculación en depósitos</t>
  </si>
  <si>
    <t>Fallos en los sistemas de seguridad de depósitos de almacenamiento, causados por ejemplo por falta de mantenimiento</t>
  </si>
  <si>
    <t>Formación de patógenos anaerobios</t>
  </si>
  <si>
    <t>· Trabajadores del sistema de almacenamiento
· Usuarios/operarios finales</t>
  </si>
  <si>
    <t>A-6</t>
  </si>
  <si>
    <t>· Masas de agua en el entorno del almacenamiento
· Fauna y flora del entorno en caso de inundación</t>
  </si>
  <si>
    <t>Uso 
Industrial</t>
  </si>
  <si>
    <t>U-1</t>
  </si>
  <si>
    <t>Malas prácticas de los trabajadores de la industria por las que entran en contacto/ingesta/inhalación de aguas regeneradas</t>
  </si>
  <si>
    <t>· Trabajadores de la industria</t>
  </si>
  <si>
    <t>U-2</t>
  </si>
  <si>
    <t>U-3</t>
  </si>
  <si>
    <t>Contaminación de productos finales por malas prácticas</t>
  </si>
  <si>
    <t>Malas prácticas que llevan a la contaminación de los productos finales por los agentes presentes en las aguas regeneradas</t>
  </si>
  <si>
    <t>Consumidores finales de los productos industriales</t>
  </si>
  <si>
    <t>U-4</t>
  </si>
  <si>
    <t>Contaminación de productos finales por calidad de agua insuficiente</t>
  </si>
  <si>
    <t>Fallos en los tratamientos de agua o procesos aguas arriba, que conllevan la contaminación de los productos finales por los agentes presentes en las aguas regeneradas</t>
  </si>
  <si>
    <t>U-5</t>
  </si>
  <si>
    <t>Exposición de comunidad local o visitantes a las aguas regeneradas</t>
  </si>
  <si>
    <t>Malas prácticas por personas ajenas al sistema, que se exponen a las aguas en el entorno industrial</t>
  </si>
  <si>
    <t xml:space="preserve">E. coli
Legionella spp.
</t>
  </si>
  <si>
    <t>· Comunidad local
· Visitantes de la industria</t>
  </si>
  <si>
    <t>U-6</t>
  </si>
  <si>
    <t>Accidente operativo por malas prácticas de los trabajadores</t>
  </si>
  <si>
    <t>Fallos humanos en los procesos industriales, que dan lugar a accidentes operativos que pueden causar lesiones a los trabajadores (directa o indirectamente)</t>
  </si>
  <si>
    <t>U-7</t>
  </si>
  <si>
    <t>Accidente operativo por fallos o roturas en la infraestructura o conducciones de aguas regeneradas</t>
  </si>
  <si>
    <t>Exposición de los trabajadores a las aguas regeneradas por fallos/roturas causados por agentes de las aguas regeneradas (corrosión, obstrucción, etc.)
También pueden ocurrir accidentes indirectos causados por el agua</t>
  </si>
  <si>
    <t>U-8</t>
  </si>
  <si>
    <r>
      <t xml:space="preserve">Propagación de </t>
    </r>
    <r>
      <rPr>
        <i/>
        <sz val="11"/>
        <color theme="9" tint="-0.249977111117893"/>
        <rFont val="Calibri"/>
        <family val="2"/>
        <scheme val="minor"/>
      </rPr>
      <t>Legionella Spp</t>
    </r>
    <r>
      <rPr>
        <sz val="11"/>
        <color theme="9" tint="-0.249977111117893"/>
        <rFont val="Calibri"/>
        <family val="2"/>
        <scheme val="minor"/>
      </rPr>
      <t>. en sistemas de agua caliente</t>
    </r>
  </si>
  <si>
    <r>
      <t xml:space="preserve">Exposición de trabajadores y comunidad local cercana a </t>
    </r>
    <r>
      <rPr>
        <i/>
        <sz val="11"/>
        <color theme="9" tint="-0.249977111117893"/>
        <rFont val="Calibri"/>
        <family val="2"/>
        <scheme val="minor"/>
      </rPr>
      <t xml:space="preserve">Legionella Spp. </t>
    </r>
    <r>
      <rPr>
        <sz val="11"/>
        <color theme="9" tint="-0.249977111117893"/>
        <rFont val="Calibri"/>
        <family val="2"/>
        <scheme val="minor"/>
      </rPr>
      <t>debido a procesos industriales de agua caliente</t>
    </r>
  </si>
  <si>
    <t>· Trabajadores de la industria
· Comunidad local</t>
  </si>
  <si>
    <t>U-9</t>
  </si>
  <si>
    <t>Vertidos, fugas o colapsos causados por eventos catastróficos. Especialmente sensible en conducciones que pueden afectar equipamiento crítico.</t>
  </si>
  <si>
    <t>U-10</t>
  </si>
  <si>
    <t>Vertidos por accidente operativo causado por malas prácticas</t>
  </si>
  <si>
    <t>Vertidos de las aguas regeneradas al medio por fallos humanos en los procesos industriales</t>
  </si>
  <si>
    <t>· Masas de agua en el entorno de la industria</t>
  </si>
  <si>
    <t>U-11</t>
  </si>
  <si>
    <t>Vertidos por fallos o roturas en la infraestructura o conducciones de aguas regeneradas</t>
  </si>
  <si>
    <t>Corrosivos
(Cl, ácidos)
SS
(deposición)
Otros (Entorno)</t>
  </si>
  <si>
    <t>U-12</t>
  </si>
  <si>
    <t>Vertidos de aguas regeneradas al medio con calidad insuficiente</t>
  </si>
  <si>
    <t>Fallos en los tratamientos de agua o procesos aguas arriba que conllevan una calidad de agua inferior. Vertido del agua al medio por accidentes, fallos o también vertidos permitidos habitualmente.</t>
  </si>
  <si>
    <t>U-13</t>
  </si>
  <si>
    <t>Emisiones y vertidos altamente contaminantes tras accidente industrial causado por las aguas regeneradas</t>
  </si>
  <si>
    <t xml:space="preserve">Emisiones y vertidos peligrosos causados por el fallo en equipamientos industriales en contacto con aguas regeneradas. </t>
  </si>
  <si>
    <t>· Masas de agua en el entorno de la industria
· Atmósfera</t>
  </si>
  <si>
    <t>U-14</t>
  </si>
  <si>
    <t>Infiltraciones o vertidos de aguas regeneradas con calidad insuficiente en industria extensiva</t>
  </si>
  <si>
    <t>Fallos en los tratamientos de agua o procesos aguas arriba que conllevan una calidad de agua inferior. Vertido del agua al medio en industrias extensivas como canteras o construcción para baldeo, limpieza, etc.</t>
  </si>
  <si>
    <t>U-15</t>
  </si>
  <si>
    <t>Vertidos, fugas o colapsos causados por eventos catastróficos. Especialmente sensible en conducciones que pueden afectar equipamiento crítico y causar emisiones/vertidos peligrosos.</t>
  </si>
  <si>
    <t>· Masas de agua en el entorno de la industria
· Atmósfera
· Flora y fauna local</t>
  </si>
  <si>
    <t>Suceso Peligroso</t>
  </si>
  <si>
    <t>Responsable del riesgo</t>
  </si>
  <si>
    <t>Tipo
F int</t>
  </si>
  <si>
    <t>Gravedad
previa</t>
  </si>
  <si>
    <t>Gravedad
residual</t>
  </si>
  <si>
    <t>TABLAS PARA LA EVALUACIÓN SEMICUANTITATIVA DE LA GRAVEDAD ASOCIADA A LOS RIESGOS</t>
  </si>
  <si>
    <t>G ap</t>
  </si>
  <si>
    <t>F int</t>
  </si>
  <si>
    <t>G ap'</t>
  </si>
  <si>
    <t>F int'</t>
  </si>
  <si>
    <t>Humana</t>
  </si>
  <si>
    <t>Cl-
Ácidos</t>
  </si>
  <si>
    <t>Equipos</t>
  </si>
  <si>
    <t>La conducción de agua regenerada pasa por el horno alto (equip. crítico)</t>
  </si>
  <si>
    <t>E. coli
Legionella spp.
Otros contaminantes</t>
  </si>
  <si>
    <t>Corrosivos
(Cl, ácidos)
SS
(deposición)
E. coli (Trabajadores)</t>
  </si>
  <si>
    <t>E. coli
Legionella spp.
Otros contaminantes
Físicos</t>
  </si>
  <si>
    <t>E. coli
Legionella spp.
SS
Otros contaminantes</t>
  </si>
  <si>
    <t>Propagación de Legionella Spp. en sistemas de agua caliente</t>
  </si>
  <si>
    <t>Exposición de trabajadores y comunidad local cercana a Legionella Spp. debido a procesos industriales de agua caliente</t>
  </si>
  <si>
    <t>Agente 
Peligroso</t>
  </si>
  <si>
    <t>Grupo/Entorno de
Exposición</t>
  </si>
  <si>
    <t>Tipología
del riesgo</t>
  </si>
  <si>
    <t>Medidas y barreras existentes</t>
  </si>
  <si>
    <t>Responsable</t>
  </si>
  <si>
    <t>Riesgo Previo</t>
  </si>
  <si>
    <t>Estrategia</t>
  </si>
  <si>
    <t>Medidas
Preventivas</t>
  </si>
  <si>
    <t>Responsable
Preventivo</t>
  </si>
  <si>
    <t>Medidas
Correctoras</t>
  </si>
  <si>
    <t>Responsable
Correctivo</t>
  </si>
  <si>
    <t>Comunicación entre partes
del Riesgo</t>
  </si>
  <si>
    <t>Responsable
Comunicación</t>
  </si>
  <si>
    <t>Riesgo Residual</t>
  </si>
  <si>
    <t>Probabilidad</t>
  </si>
  <si>
    <t>Gravedad</t>
  </si>
  <si>
    <t>RIESGO</t>
  </si>
  <si>
    <t>Reducir</t>
  </si>
  <si>
    <t>Supervisor de la distribución</t>
  </si>
  <si>
    <t>Mutua de salud de la operadora</t>
  </si>
  <si>
    <t>Aceptar</t>
  </si>
  <si>
    <t>Trabajadores de la industria</t>
  </si>
  <si>
    <t>Masas de agua en el entorno de la industria</t>
  </si>
  <si>
    <t>MATRIZ RESUMEN DE LOS RIESGOS DEL PROYECTO</t>
  </si>
  <si>
    <t>Responsable 
del Riesgo</t>
  </si>
  <si>
    <t>P</t>
  </si>
  <si>
    <t>G</t>
  </si>
  <si>
    <t>Muy improbable</t>
  </si>
  <si>
    <r>
      <rPr>
        <sz val="11"/>
        <color theme="1"/>
        <rFont val="Aptos Narrow"/>
        <family val="2"/>
      </rPr>
      <t>≤</t>
    </r>
    <r>
      <rPr>
        <sz val="11"/>
        <color theme="1"/>
        <rFont val="Calibri"/>
        <family val="2"/>
        <scheme val="minor"/>
      </rPr>
      <t>6</t>
    </r>
  </si>
  <si>
    <t>Clase de calidad (Según RD XX/XXXX)</t>
  </si>
  <si>
    <r>
      <t xml:space="preserve">Con datos mensuales disponibles: </t>
    </r>
    <r>
      <rPr>
        <sz val="9"/>
        <rFont val="Aptos"/>
        <family val="2"/>
      </rPr>
      <t>(Repetir filas de meses si existe más de una clase de uso)</t>
    </r>
  </si>
  <si>
    <t>Calidad de agua según RD XX/XXXX</t>
  </si>
  <si>
    <t>I.C</t>
  </si>
  <si>
    <t>Ia.A+</t>
  </si>
  <si>
    <t>Ia.A</t>
  </si>
  <si>
    <t>Ia.B</t>
  </si>
  <si>
    <t>Ia.C</t>
  </si>
  <si>
    <r>
      <t>Volumen total anual (m</t>
    </r>
    <r>
      <rPr>
        <b/>
        <vertAlign val="superscript"/>
        <sz val="11"/>
        <color theme="1"/>
        <rFont val="Aptos"/>
        <family val="2"/>
      </rPr>
      <t>3</t>
    </r>
    <r>
      <rPr>
        <b/>
        <sz val="11"/>
        <color theme="1"/>
        <rFont val="Aptos"/>
        <family val="2"/>
      </rPr>
      <t>/año)</t>
    </r>
  </si>
  <si>
    <t>1 DATOS DEL TITULAR</t>
  </si>
  <si>
    <t>Nombre y apellidos o razón social</t>
  </si>
  <si>
    <t>DNI/CIF/NIE/Pasaporte</t>
  </si>
  <si>
    <t>2 DATOS DEL DOMICILIO SOCIAL</t>
  </si>
  <si>
    <t>Domicilio</t>
  </si>
  <si>
    <t>Código postal</t>
  </si>
  <si>
    <t>Lugar/Paraje/Polígono Industrial</t>
  </si>
  <si>
    <t>Provincia</t>
  </si>
  <si>
    <t>Municipio</t>
  </si>
  <si>
    <t>Localidad</t>
  </si>
  <si>
    <t>Nombre y apellidos</t>
  </si>
  <si>
    <t>Cargo</t>
  </si>
  <si>
    <t>3 DATOS DEL REPRESENTANTE</t>
  </si>
  <si>
    <t>4 UBICACIÓN DE LA ACTIVIDAD</t>
  </si>
  <si>
    <t>Dirección</t>
  </si>
  <si>
    <t>5 SOLICITUD AUTORIZACIÓN DE PRODUCCIÓN Y SUMINISTROS DE AGUAS REGENERADAS</t>
  </si>
  <si>
    <t>Nº DE AUTORIZACIONES DE VERTIDO ASOCIADAS:</t>
  </si>
  <si>
    <t>CÓDIGO DE LOS EXPEDIENTES ASOCIADOS DE AUTORIZACIONES DE VERTIDOS:</t>
  </si>
  <si>
    <t>Firma electrónica</t>
  </si>
  <si>
    <t>Nombre</t>
  </si>
  <si>
    <t>, con DNI/NIE/Pasaporte</t>
  </si>
  <si>
    <r>
      <rPr>
        <b/>
        <sz val="10"/>
        <color theme="1"/>
        <rFont val="Arial"/>
        <family val="2"/>
      </rPr>
      <t>ESTACIÓN DEPURADORA DE LAS AGUAS RESIDUALES (EDAR)</t>
    </r>
    <r>
      <rPr>
        <sz val="10"/>
        <color theme="1"/>
        <rFont val="Arial"/>
        <family val="2"/>
      </rPr>
      <t xml:space="preserve">
</t>
    </r>
    <r>
      <rPr>
        <i/>
        <sz val="10"/>
        <color theme="1"/>
        <rFont val="Arial"/>
        <family val="2"/>
      </rPr>
      <t>Si se es titular de una autorización de vertido no es necesario cumplimentar este apartado.</t>
    </r>
    <r>
      <rPr>
        <sz val="10"/>
        <color theme="1"/>
        <rFont val="Arial"/>
        <family val="2"/>
      </rPr>
      <t xml:space="preserve">
</t>
    </r>
    <r>
      <rPr>
        <i/>
        <sz val="9"/>
        <color theme="4" tint="-0.499984740745262"/>
        <rFont val="Arial"/>
        <family val="2"/>
      </rPr>
      <t>Se cumplimentarán tantas EDAR como sean necesarios asignándoles un número correlativo</t>
    </r>
  </si>
  <si>
    <t>Nombre de EDAR</t>
  </si>
  <si>
    <t>Referencia Catrastal</t>
  </si>
  <si>
    <t>Polígono</t>
  </si>
  <si>
    <t>Parcela</t>
  </si>
  <si>
    <t>PROCESO DE DEPURACIÓN</t>
  </si>
  <si>
    <t>FICHA RESUMEN</t>
  </si>
  <si>
    <t>Tratamientos EDAR:</t>
  </si>
  <si>
    <t>Tratamientos ERA:</t>
  </si>
  <si>
    <t>Tratamiento secundario</t>
  </si>
  <si>
    <t>ORIGEN Y CARACTERIZACIÓN DE LAS AGUAS DEPURADAS</t>
  </si>
  <si>
    <t>Nombre de la aglomeración urbana/Instalación</t>
  </si>
  <si>
    <t>Parámetros y contaminantes característicos de las aguas depuradas</t>
  </si>
  <si>
    <t>Otros:</t>
  </si>
  <si>
    <r>
      <rPr>
        <b/>
        <sz val="12"/>
        <color theme="0"/>
        <rFont val="Arial"/>
        <family val="2"/>
      </rPr>
      <t xml:space="preserve">FORMULARIO 1:
</t>
    </r>
    <r>
      <rPr>
        <b/>
        <sz val="10"/>
        <color theme="0"/>
        <rFont val="Arial"/>
        <family val="2"/>
      </rPr>
      <t>SISTEMA DE REUTILIZACIÓN DE LAS AGUAS Y CARACTERÍSTICAS DE LAS INFRAESTRUCTURAS QUE LO COMPONEN</t>
    </r>
  </si>
  <si>
    <t>Parámetro</t>
  </si>
  <si>
    <t>E. coli</t>
  </si>
  <si>
    <r>
      <t>DBO</t>
    </r>
    <r>
      <rPr>
        <vertAlign val="subscript"/>
        <sz val="9"/>
        <color theme="1"/>
        <rFont val="Arial"/>
        <family val="2"/>
      </rPr>
      <t>5</t>
    </r>
  </si>
  <si>
    <r>
      <t>mg O</t>
    </r>
    <r>
      <rPr>
        <vertAlign val="subscript"/>
        <sz val="9"/>
        <color theme="1"/>
        <rFont val="Arial"/>
        <family val="2"/>
      </rPr>
      <t>2</t>
    </r>
    <r>
      <rPr>
        <sz val="9"/>
        <color theme="1"/>
        <rFont val="Arial"/>
        <family val="2"/>
      </rPr>
      <t>/L</t>
    </r>
  </si>
  <si>
    <t>Media anual</t>
  </si>
  <si>
    <t>FORMULARIO 1</t>
  </si>
  <si>
    <r>
      <rPr>
        <b/>
        <sz val="10"/>
        <color theme="1"/>
        <rFont val="Arial"/>
        <family val="2"/>
      </rPr>
      <t xml:space="preserve">ESTACIÓN REGENERADORA DE LAS AGUAS (ERA)
SITUACIÓN ADMINISTRATIVA ACTUAL DE LA ERA
</t>
    </r>
    <r>
      <rPr>
        <i/>
        <sz val="9"/>
        <color theme="1"/>
        <rFont val="Arial"/>
        <family val="2"/>
      </rPr>
      <t xml:space="preserve">Se cumplimentará en caso de disponer de autorización complementaria o concesión de reutilización en el momento de la solicitud.
</t>
    </r>
    <r>
      <rPr>
        <i/>
        <sz val="9"/>
        <color theme="4" tint="-0.499984740745262"/>
        <rFont val="Arial"/>
        <family val="2"/>
      </rPr>
      <t>Se cumplimentarán tantas ERA como sean necesarios asignándoles un número correlativo</t>
    </r>
  </si>
  <si>
    <r>
      <t>Volumen autorizado (m</t>
    </r>
    <r>
      <rPr>
        <vertAlign val="superscript"/>
        <sz val="8"/>
        <color theme="1"/>
        <rFont val="Arial"/>
        <family val="2"/>
      </rPr>
      <t>3</t>
    </r>
    <r>
      <rPr>
        <sz val="8"/>
        <color theme="1"/>
        <rFont val="Arial"/>
        <family val="2"/>
      </rPr>
      <t>)</t>
    </r>
  </si>
  <si>
    <t>Número de expediente</t>
  </si>
  <si>
    <t>USOS Y CLASES DE CALIDADES PERMITIDAS</t>
  </si>
  <si>
    <t>Urbano</t>
  </si>
  <si>
    <t>Agrícola</t>
  </si>
  <si>
    <t>Industrial</t>
  </si>
  <si>
    <t>Otros usos</t>
  </si>
  <si>
    <t>Destino ambiental</t>
  </si>
  <si>
    <t>Nombre de la ERA</t>
  </si>
  <si>
    <t>Titular</t>
  </si>
  <si>
    <t>DNI/NIF/CIF/Pasaporte</t>
  </si>
  <si>
    <t>Coordenadas</t>
  </si>
  <si>
    <t>CIF</t>
  </si>
  <si>
    <t>Operador de la ERA</t>
  </si>
  <si>
    <t>Razón social</t>
  </si>
  <si>
    <t>PROCESO DE REGENERACIÓN</t>
  </si>
  <si>
    <t>Huso de Coordenadas UTM ETRS89</t>
  </si>
  <si>
    <r>
      <t>Capacidad máxima de regeneración (m</t>
    </r>
    <r>
      <rPr>
        <vertAlign val="superscript"/>
        <sz val="8"/>
        <color theme="1"/>
        <rFont val="Arial"/>
        <family val="2"/>
      </rPr>
      <t>3</t>
    </r>
    <r>
      <rPr>
        <sz val="8"/>
        <color theme="1"/>
        <rFont val="Arial"/>
        <family val="2"/>
      </rPr>
      <t>/h)</t>
    </r>
  </si>
  <si>
    <r>
      <t>Caudal diseño
ERA (m</t>
    </r>
    <r>
      <rPr>
        <vertAlign val="superscript"/>
        <sz val="9"/>
        <color rgb="FFFFFFFF"/>
        <rFont val="Aptos"/>
        <family val="2"/>
      </rPr>
      <t>3</t>
    </r>
    <r>
      <rPr>
        <sz val="9"/>
        <color rgb="FFFFFFFF"/>
        <rFont val="Aptos"/>
        <family val="2"/>
      </rPr>
      <t>/h)</t>
    </r>
  </si>
  <si>
    <r>
      <t>Caudal diseño
EDAR (m</t>
    </r>
    <r>
      <rPr>
        <vertAlign val="superscript"/>
        <sz val="9"/>
        <color rgb="FFFFFFFF"/>
        <rFont val="Aptos"/>
        <family val="2"/>
      </rPr>
      <t>3</t>
    </r>
    <r>
      <rPr>
        <sz val="9"/>
        <color rgb="FFFFFFFF"/>
        <rFont val="Aptos"/>
        <family val="2"/>
      </rPr>
      <t>/h)</t>
    </r>
  </si>
  <si>
    <t>Volumenes</t>
  </si>
  <si>
    <t>EDAR</t>
  </si>
  <si>
    <t>ERA</t>
  </si>
  <si>
    <t>Entrada EDAR</t>
  </si>
  <si>
    <t>Prod ERA</t>
  </si>
  <si>
    <t>Autorizado</t>
  </si>
  <si>
    <t>Régimen de funcionamiento</t>
  </si>
  <si>
    <r>
      <t xml:space="preserve">ALMACENAMIENTO Y DISTRIBUCIÓN, </t>
    </r>
    <r>
      <rPr>
        <i/>
        <sz val="8"/>
        <color theme="1"/>
        <rFont val="Arial"/>
        <family val="2"/>
      </rPr>
      <t>rellenar si procede</t>
    </r>
  </si>
  <si>
    <t>Agente</t>
  </si>
  <si>
    <t>(en el caso que sea distinto)</t>
  </si>
  <si>
    <r>
      <rPr>
        <b/>
        <sz val="11"/>
        <color theme="0"/>
        <rFont val="Arial"/>
        <family val="2"/>
      </rPr>
      <t>FORMULARIO 2:</t>
    </r>
    <r>
      <rPr>
        <b/>
        <sz val="10"/>
        <color theme="0"/>
        <rFont val="Arial"/>
        <family val="2"/>
      </rPr>
      <t xml:space="preserve">
DIAGRAMA DEL SISTEMA DE REUTILIZACIÓN DE LAS AGUAS</t>
    </r>
  </si>
  <si>
    <t>Se adjunta ejemplos tipos o ilustrativos de posibles esquemas
En el caso de que se adjunte diagrama indique nombre del fichero que lo contiene</t>
  </si>
  <si>
    <r>
      <rPr>
        <b/>
        <sz val="12"/>
        <color theme="0"/>
        <rFont val="Arial"/>
        <family val="2"/>
      </rPr>
      <t xml:space="preserve">FORMULARIO 3:
</t>
    </r>
    <r>
      <rPr>
        <b/>
        <sz val="10"/>
        <color theme="0"/>
        <rFont val="Arial"/>
        <family val="2"/>
      </rPr>
      <t>LOCALIZACIÓN GEOGRÁFICA DE LOS PUNTOS DE ENTREGA DE LAS AGUAS DEPURADAS, PUNTOS DE CUMPLIMIENTO Y PUNTOS DE ENTREGA DE LAS AGUAS REGENERADAS</t>
    </r>
  </si>
  <si>
    <t>PUNTOS DE ENTREGA DE LAS AGUAS DEPURADAS (PEAD)</t>
  </si>
  <si>
    <t>Coordenadas UTM-ETRS89 (hXX)</t>
  </si>
  <si>
    <t>Punto de entrega de aguas depuradas 1</t>
  </si>
  <si>
    <t xml:space="preserve">Punto de cumplimiento de aguas regeneradas 1 </t>
  </si>
  <si>
    <t xml:space="preserve">Punto de cumplimiento de aguas regeneradas 2 </t>
  </si>
  <si>
    <r>
      <t xml:space="preserve">PUNTO DE CUMPLIMIENTO DE LAS AGUAS REGENERADAS (PCAR)
</t>
    </r>
    <r>
      <rPr>
        <b/>
        <sz val="9"/>
        <color theme="1"/>
        <rFont val="Arial"/>
        <family val="2"/>
      </rPr>
      <t xml:space="preserve">(Punto de suministro de agua regenerada al siguiente actor de la cadena)
</t>
    </r>
    <r>
      <rPr>
        <sz val="9"/>
        <color theme="1"/>
        <rFont val="Arial"/>
        <family val="2"/>
      </rPr>
      <t>Si coincide con el punto de entrega del agua regenerada (PEAR), indicar y cumplimentar exclusivamente la información del PEAR</t>
    </r>
  </si>
  <si>
    <t>Volumen (m3/año)</t>
  </si>
  <si>
    <t>Coincide con PEAR</t>
  </si>
  <si>
    <t>PCAR Nº:</t>
  </si>
  <si>
    <t>PUNTOS DE INTERES</t>
  </si>
  <si>
    <r>
      <t>Volumen (m</t>
    </r>
    <r>
      <rPr>
        <vertAlign val="superscript"/>
        <sz val="10"/>
        <color theme="1"/>
        <rFont val="Arial"/>
        <family val="2"/>
      </rPr>
      <t>3</t>
    </r>
    <r>
      <rPr>
        <sz val="10"/>
        <color theme="1"/>
        <rFont val="Arial"/>
        <family val="2"/>
      </rPr>
      <t>/año)</t>
    </r>
  </si>
  <si>
    <r>
      <t>Volumen (m</t>
    </r>
    <r>
      <rPr>
        <vertAlign val="superscript"/>
        <sz val="10"/>
        <color theme="1"/>
        <rFont val="Arial"/>
        <family val="2"/>
      </rPr>
      <t>3</t>
    </r>
    <r>
      <rPr>
        <sz val="10"/>
        <color theme="1"/>
        <rFont val="Arial"/>
        <family val="2"/>
      </rPr>
      <t>/mes)</t>
    </r>
  </si>
  <si>
    <t>Se cumplimentarán tantos PCAR como sean necesarios asignándoles un número correlativo</t>
  </si>
  <si>
    <t>PEAD Nº:</t>
  </si>
  <si>
    <t>PUNTOS DE ENTREGA DE LAS AGUAS DEPURADAS (PEAR)</t>
  </si>
  <si>
    <t>PEAR Nº:</t>
  </si>
  <si>
    <t>Se cumplimentarán tantos PEAR como sean necesarios asignándoles un número correlativo</t>
  </si>
  <si>
    <t>Se cumplimentarán tantos PEAD como sean necesarios asignándoles un número correlativo</t>
  </si>
  <si>
    <t>USO DEL AGUA PREVISTO</t>
  </si>
  <si>
    <t>I. A+</t>
  </si>
  <si>
    <t>I. C</t>
  </si>
  <si>
    <t>Ia. A+</t>
  </si>
  <si>
    <t>Ia. A</t>
  </si>
  <si>
    <r>
      <rPr>
        <b/>
        <sz val="12"/>
        <color theme="0"/>
        <rFont val="Arial"/>
        <family val="2"/>
      </rPr>
      <t xml:space="preserve">FORMULARIO 4.3:
</t>
    </r>
    <r>
      <rPr>
        <b/>
        <sz val="10"/>
        <color theme="0"/>
        <rFont val="Arial"/>
        <family val="2"/>
      </rPr>
      <t>CLASES DE CALIDAD DE LAS AGUAS REGENERADAS PRODUCIDAS Y SUMINISTRADAS Y VOLUMEN SUMINISTRADO</t>
    </r>
  </si>
  <si>
    <t>Clase de calidad uso industrial, excepto en la empresa alimentaria</t>
  </si>
  <si>
    <t>Torres de refrigeración y condensadores evaporativos en agua de aporte a la torre</t>
  </si>
  <si>
    <t>Aguas de proceso: aquellas que están en contacto directo en algún momento con materias primas, materiales, productos intermedios o productos finales de un proceso industrial.</t>
  </si>
  <si>
    <t>Aguas de limpieza: aguas destinadas a la limpieza de equipos, objetos, materiales, tuberías y superficies en áreas industriales, excepto en la empresa alimentaria.</t>
  </si>
  <si>
    <t>Otros usos industriales.</t>
  </si>
  <si>
    <t>Clase de calidad uso industrial,  en la empresa alimentaria</t>
  </si>
  <si>
    <r>
      <t>Volumen medio mensual (m</t>
    </r>
    <r>
      <rPr>
        <b/>
        <vertAlign val="superscript"/>
        <sz val="9"/>
        <color theme="1"/>
        <rFont val="Arial"/>
        <family val="2"/>
      </rPr>
      <t>3</t>
    </r>
    <r>
      <rPr>
        <b/>
        <sz val="9"/>
        <color theme="1"/>
        <rFont val="Arial"/>
        <family val="2"/>
      </rPr>
      <t>/mes)</t>
    </r>
  </si>
  <si>
    <r>
      <t>Volumen total anual (m</t>
    </r>
    <r>
      <rPr>
        <b/>
        <vertAlign val="superscript"/>
        <sz val="9"/>
        <color theme="1"/>
        <rFont val="Arial"/>
        <family val="2"/>
      </rPr>
      <t>3</t>
    </r>
    <r>
      <rPr>
        <b/>
        <sz val="9"/>
        <color theme="1"/>
        <rFont val="Arial"/>
        <family val="2"/>
      </rPr>
      <t>/año)</t>
    </r>
  </si>
  <si>
    <t>Aguas de limpieza de materias primas y de superficies, materiales y objetos destinados al contacto con los alimentos.</t>
  </si>
  <si>
    <t>Aguas de limpieza: las distintas de las utilizadas en la limpieza de las superficies, materiales y objetos que puedan estar en contacto con los alimentos, y que no supongan una fuente de contaminación para los alimentos.</t>
  </si>
  <si>
    <t>Aguas de proceso: las utilizadas durante el proceso de fabricación de los alimentos, con fines de refrigeración, o producción de vapor o agua caliente, en circuito cerrado, y que no entran en contacto con los alimentos.</t>
  </si>
  <si>
    <t>Ia. B ó Ia. C</t>
  </si>
  <si>
    <r>
      <rPr>
        <b/>
        <sz val="12"/>
        <color theme="0"/>
        <rFont val="Arial"/>
        <family val="2"/>
      </rPr>
      <t xml:space="preserve">FORMULARIO 5:
</t>
    </r>
    <r>
      <rPr>
        <b/>
        <sz val="10"/>
        <color theme="0"/>
        <rFont val="Arial"/>
        <family val="2"/>
      </rPr>
      <t xml:space="preserve">CARACTERIZACIÓN DE LAS AGUAS REGENERADAS
</t>
    </r>
    <r>
      <rPr>
        <i/>
        <sz val="8"/>
        <color theme="0"/>
        <rFont val="Arial"/>
        <family val="2"/>
      </rPr>
      <t>Se cumplimentarán tantas caracterizaciones como sean necesarias asignándoles un número correlativo.</t>
    </r>
  </si>
  <si>
    <t>Otros contaminantes:</t>
  </si>
  <si>
    <r>
      <rPr>
        <b/>
        <sz val="12"/>
        <color theme="0"/>
        <rFont val="Arial"/>
        <family val="2"/>
      </rPr>
      <t xml:space="preserve">FORMULARIO 6:
</t>
    </r>
    <r>
      <rPr>
        <b/>
        <sz val="10"/>
        <color theme="0"/>
        <rFont val="Arial"/>
        <family val="2"/>
      </rPr>
      <t xml:space="preserve">PROGRAMA DE AUTOCONTROL DE LA CALIDAD DEL AGUA REGENERADA
</t>
    </r>
    <r>
      <rPr>
        <i/>
        <sz val="8"/>
        <color theme="0"/>
        <rFont val="Arial"/>
        <family val="2"/>
      </rPr>
      <t>Se cumplimentarán tantas caracterizaciones como sean necesarias asignándoles un número correlativo.</t>
    </r>
  </si>
  <si>
    <t>Periodicidad</t>
  </si>
  <si>
    <t>Método</t>
  </si>
  <si>
    <t>LC</t>
  </si>
  <si>
    <t>Escherichia coli</t>
  </si>
  <si>
    <t>Las  notificaciones se practicarán preferentemente  por medios electrónicos y,  en todo caso, cuando la persona interesada resulte obligado a recibirlas por esta vía. Las personas físicas podrán elegir si se comunican a través de medios electrónicos o no y la notificación se practicará por el medio señalado. Estarán obligados a relacionarse a través de medios electrónicos los sujetos establecidos en el art. 14.2 de la Ley 39/2015, LPACAP.</t>
  </si>
  <si>
    <t>La ley 39/2015, LPACAP, establece las condiciones generales de notificación (art. 41), así como su práctica, ya sea en papel (art. 42) o por medios electrónicos (art. 43).</t>
  </si>
  <si>
    <t>Las personas interesadas tendrán derecho a la asistencia en el uso de medios electrónicos (art. 12), así como derechos en sus relaciones con las Administraciones Públicas (art. 13) y en concreto a la hora de relacionarse con estas electrónicamente (art. 14). Asimismo, se establecen una serie de derechos generales de las personas interesadas en el procedimiento (art. 53).</t>
  </si>
  <si>
    <t>INDIQUE EL MEDIO DE COMUNICACIÓN PREFERENTE O LUGAR A EFECTOS DE NOTIFICACIONES</t>
  </si>
  <si>
    <t>Dirección electrónica habilitada</t>
  </si>
  <si>
    <t>Dirección postal</t>
  </si>
  <si>
    <t xml:space="preserve">______________________________________ mantiene un compromiso de cumplimiento de la legislación vigente en materia de tratamiento de datos personales y seguridad de la información con el objeto de garantizar que la recogida y tratamiento de los datos facilitados se realiza conforme a la Ley Orgánica 3/2018, de 5 de diciembre, de Protección de Datos Personales y garantía de los derechos digitales y al Reglamento (UE) 2016/679 General de Protección de Datos (RGPD). </t>
  </si>
  <si>
    <t>DOCUMENTACIÓN QUE SE APORTA</t>
  </si>
  <si>
    <t xml:space="preserve">Si prefiere que la Administración obtenga en su nombre, consulte o verifique la siguiente documentación, marque las casillas correspondientes:   </t>
  </si>
  <si>
    <r>
      <rPr>
        <sz val="8"/>
        <rFont val="Arial"/>
        <family val="2"/>
      </rPr>
      <t>En nombre propio persona física</t>
    </r>
  </si>
  <si>
    <r>
      <rPr>
        <sz val="8"/>
        <rFont val="Arial"/>
        <family val="2"/>
      </rPr>
      <t>En nombre propio persona jurídica</t>
    </r>
  </si>
  <si>
    <r>
      <rPr>
        <sz val="8"/>
        <rFont val="Arial"/>
        <family val="2"/>
      </rPr>
      <t>En representación de una persona física.</t>
    </r>
  </si>
  <si>
    <r>
      <rPr>
        <sz val="8"/>
        <rFont val="Arial"/>
        <family val="2"/>
      </rPr>
      <t>En representación de una persona jurídica.</t>
    </r>
  </si>
  <si>
    <t>SOLICITANTE</t>
  </si>
  <si>
    <t>Indique el medio de acreditación de la representación</t>
  </si>
  <si>
    <t>REPRESENTACIÓN</t>
  </si>
  <si>
    <t>Representación acreditada en REA</t>
  </si>
  <si>
    <t>Otros. (Indicar en “Documentación que se aporta” el documento que lo acredite y presentarlo con la solicitud).</t>
  </si>
  <si>
    <t>Consulta de datos que obran en poder de la Administración</t>
  </si>
  <si>
    <t>ACEPTA que de acuerdo con el artículo 28.2 de la Ley 39/2015, de 1 de octubre, del Procedimiento Administrativo Común de las Administraciones Públicas, ______________________________ consulte los datos consignados en esta solicitud y recabe aquellos documentos que sean precisos para su resolución, a través de sus redes corporativas o mediante consulta a las plataformas de intermediación de datos u otros sistemas electrónicos habilitados al efecto.</t>
  </si>
  <si>
    <t>Marque la casilla en caso de oponerse a la consulta. En cuyo caso, deberá aportar dicha documentación al procedimiento.</t>
  </si>
  <si>
    <t>Persona física:</t>
  </si>
  <si>
    <t>Me opongo a la consulta, en la tramitación de este expediente, de mis datos de identidad a través del Sistema de Verificación de Datos de identidad (Real Decreto 522/2006 de 28 de abril) y aporto una fotocopia del DNI como documento adjunto.</t>
  </si>
  <si>
    <t>Identidad:</t>
  </si>
  <si>
    <t>Representación:</t>
  </si>
  <si>
    <t xml:space="preserve">Me opongo a la consulta, en la tramitación de este expediente, de los datos relativos a la representación a través del Registro de Entidades de Apoderamiento (REA). En caso contrario aporto escrituras de apoderamiento o poderes de representación. </t>
  </si>
  <si>
    <t>Propiedad:</t>
  </si>
  <si>
    <t>Me opongo a la consulta, en la tramitación de este expediente, de los datos relativos a documentos catastrales, en caso contrario aporto documento justificativo correspondiente.</t>
  </si>
  <si>
    <t>Política de protección de datos de carácter personal:</t>
  </si>
  <si>
    <t>___________________________________mantiene un compromiso de cumplimiento de la legislación vigente en materia de tratamiento de datos personales y seguridad de la información con el objeto de garantizar que la recogida y tratamiento de los datos facilitados se realiza conforme a la Ley Orgánica 3/2018, de 5 de diciembre, de Protección de Datos Personales y garantía de los derechos digitales y al Reglamento (UE) 2016/679 General de Protección de Datos (RGPD). Por este motivo, le ofrecemos a continuación información sobre la política de protección de datos aplicada al tratamiento de los datos de carácter personal derivado de “Autorizaciones de reutilización de aguas”:</t>
  </si>
  <si>
    <t>Responsable del tratamiento:</t>
  </si>
  <si>
    <t>Dirección:</t>
  </si>
  <si>
    <t>Correo:</t>
  </si>
  <si>
    <t>Delegado de Protección de datos:</t>
  </si>
  <si>
    <t>Finalidad del tratamiento:</t>
  </si>
  <si>
    <t>Los datos personales incorporados serán utilizados exclusivamente para la gestión del procedimiento de autorización de reutilización de agua y se conservarán mientras la legislación aplicable obligue a su conservación (Ley 16/1985, de 25 de junio, del Patrimonio Histórico Español).</t>
  </si>
  <si>
    <t>Legitimación del tratamiento:</t>
  </si>
  <si>
    <t xml:space="preserve">El tratamiento es necesario para el cumplimiento de una obligación legal aplicable al responsable del tratamiento (Real Decreto Legislativo 1/2001. De 20 de julio, por el que se aprueba el texto refundido de la Ley de Aguas). </t>
  </si>
  <si>
    <t>Destinatarios de los datos:</t>
  </si>
  <si>
    <t>No están previstas cesiones de datos ni transferencias internacionales de datos, salvo las previstas legalmente.</t>
  </si>
  <si>
    <t>Derechos sobre el tratamiento de datos:</t>
  </si>
  <si>
    <t>Conforme a lo previsto en los artículos 13 a 18 de la Ley Orgánica 3/2018, de 5 de diciembre de Protección de Datos Personales y garantía de los derechos digitales y en los artículos 15 a 22 del Reglamento (UE) 2016/679 General de Protección de Datos, podrá ejercitar sus derechos de acceso, rectificación, supresión y portabilidad de sus datos, limitación del tratamiento, oposición y a no ser objeto de decisiones individuales automatizadas, cuando proceda, ante el Ministerio para la Transición Ecológica y el Reto Demográfico, a través de su sede electrónica (https://sede.miteco.gob.es). Asimismo, si considera vulnerados sus derechos, puede presentar una reclamación de tutela ante la Agencia Española de Protección de Datos (https://sedeagpd.gob.es). Más información Protección de Datos Personales y link al https://sede.miteco.gob.es/portal/site/seMITECO/ficha-servicio?accionClass=informacionServicioAction&amp;idServicioListado=24&amp;idSubOrgano=188</t>
  </si>
  <si>
    <t>Versión imprimible y rellenable del modelo de solictud de autorización de producción y suministro de aguas regeneradas</t>
  </si>
  <si>
    <t>5 SOLICITA CONCESIÓN DE REUTILIZACIÓN DE AGUAS</t>
  </si>
  <si>
    <t>Nº DE EXPEDIENTE:</t>
  </si>
  <si>
    <r>
      <t xml:space="preserve">FORMULARIO 1:
</t>
    </r>
    <r>
      <rPr>
        <b/>
        <sz val="10"/>
        <color theme="0"/>
        <rFont val="Arial"/>
        <family val="2"/>
      </rPr>
      <t>ORIGEN DE LAS AGUAS</t>
    </r>
  </si>
  <si>
    <t>ESTACIÓN DEPURADORA DE LAS AGUAS RESIDUALES (EDAR)</t>
  </si>
  <si>
    <r>
      <t xml:space="preserve">ESTACIÓN REGENERADORA DE LAS AGUAS (ERA)
</t>
    </r>
    <r>
      <rPr>
        <i/>
        <sz val="8"/>
        <color theme="1"/>
        <rFont val="Arial"/>
        <family val="2"/>
      </rPr>
      <t>Si la EDAR coincide con la ERA no es necesario cumplimentar este apartado</t>
    </r>
  </si>
  <si>
    <r>
      <t xml:space="preserve">TRANSPORTE Y ALMACENAMIENTO, </t>
    </r>
    <r>
      <rPr>
        <i/>
        <sz val="8"/>
        <color theme="1"/>
        <rFont val="Arial"/>
        <family val="2"/>
      </rPr>
      <t>rellenar si procede</t>
    </r>
  </si>
  <si>
    <t>ELEMENTOS DE CONTROL</t>
  </si>
  <si>
    <t>En caso de que sea adjunte diagrama, nombre del fichero que lo contiene</t>
  </si>
  <si>
    <t>ELEMENTOS DE SEÑALIZACIÓN</t>
  </si>
  <si>
    <r>
      <rPr>
        <b/>
        <sz val="12"/>
        <color theme="0"/>
        <rFont val="Arial"/>
        <family val="2"/>
      </rPr>
      <t xml:space="preserve">FORMULARIO 2:
</t>
    </r>
    <r>
      <rPr>
        <b/>
        <sz val="10"/>
        <color theme="0"/>
        <rFont val="Arial"/>
        <family val="2"/>
      </rPr>
      <t>LOCALIZACIÓN GEOGRÁFICA DE LOS  PUNTOS DE CUMPLIMIENTO Y PUNTOS DE ENTREGA DE LAS AGUAS REGENERADAS</t>
    </r>
  </si>
  <si>
    <r>
      <t xml:space="preserve">PUNTO DE CUMPLIMIENTO DE LAS AGUAS REGENERADAS (PCAR)
</t>
    </r>
    <r>
      <rPr>
        <sz val="9"/>
        <color theme="1"/>
        <rFont val="Arial"/>
        <family val="2"/>
      </rPr>
      <t>(Punto en el que las aguas regeneradas deberán cumplir las condiciones exigidas en la autorización de producción y suministro de aguas regeneradas</t>
    </r>
    <r>
      <rPr>
        <b/>
        <sz val="9"/>
        <color theme="1"/>
        <rFont val="Arial"/>
        <family val="2"/>
      </rPr>
      <t xml:space="preserve">
</t>
    </r>
    <r>
      <rPr>
        <i/>
        <sz val="9"/>
        <color theme="1"/>
        <rFont val="Arial"/>
        <family val="2"/>
      </rPr>
      <t>Si coincide con el punto de entrega del agua regenerada (PEAR), indicar y cumplimentar exclusivamente la información del PEAR.</t>
    </r>
  </si>
  <si>
    <t>LUGARES DE UTILIZACIÓN</t>
  </si>
  <si>
    <t>LUGAR DE UTILIZACIÓN</t>
  </si>
  <si>
    <t>USO</t>
  </si>
  <si>
    <t>REF. CATASTRAL
POLÍGONO-PARCELA</t>
  </si>
  <si>
    <r>
      <t>SUPERFICIE (m</t>
    </r>
    <r>
      <rPr>
        <b/>
        <vertAlign val="superscript"/>
        <sz val="10"/>
        <color theme="1"/>
        <rFont val="Arial"/>
        <family val="2"/>
      </rPr>
      <t>2</t>
    </r>
    <r>
      <rPr>
        <b/>
        <sz val="10"/>
        <color theme="1"/>
        <rFont val="Arial"/>
        <family val="2"/>
      </rPr>
      <t>)</t>
    </r>
  </si>
  <si>
    <t>Versión imprimible y rellenable del modelo de solictud de concesión para el uso de aguas regeneradas</t>
  </si>
  <si>
    <t>Aplicada en este proyecto</t>
  </si>
  <si>
    <t>No</t>
  </si>
  <si>
    <t>En la pestaña "4.2.CatálogoMedidas" se recoge un catálogo con las medidas preventivas y correctoras más habituales, para ayudar al evaluador.</t>
  </si>
  <si>
    <t>Se recomienda seleccionar en cada caso si se aplica o no cada medida, para la hora de rellenar el modelo de concesión, se autorrellene.</t>
  </si>
  <si>
    <r>
      <rPr>
        <b/>
        <sz val="11"/>
        <color theme="0"/>
        <rFont val="Arial"/>
        <family val="2"/>
      </rPr>
      <t>FORMULARIO 3:</t>
    </r>
    <r>
      <rPr>
        <b/>
        <sz val="10"/>
        <color theme="0"/>
        <rFont val="Arial"/>
        <family val="2"/>
      </rPr>
      <t xml:space="preserve">
DIAGRAMA DEL SISTEMA DE REUTILIZACIÓN DE LAS AGUAS</t>
    </r>
  </si>
  <si>
    <r>
      <rPr>
        <b/>
        <sz val="12"/>
        <color theme="0"/>
        <rFont val="Arial"/>
        <family val="2"/>
      </rPr>
      <t xml:space="preserve">FORMULARIO 7:
</t>
    </r>
    <r>
      <rPr>
        <b/>
        <sz val="10"/>
        <color theme="0"/>
        <rFont val="Arial"/>
        <family val="2"/>
      </rPr>
      <t>MEDIDAS DE GESTIÓN DEL RIESGO NECESARIAS PARA EVITAR RIESGOS INADMINISBLES</t>
    </r>
  </si>
  <si>
    <t>¿Existe un plan de actuaciones en caso de calidad no conforme al uso?</t>
  </si>
  <si>
    <t>RELACIÓN DE MEDIDAS DE GESTIÓN DEL RIESGO</t>
  </si>
  <si>
    <t>Nombre del fichero que incluye los informes sobre el cumplimiento de la calidad exigida desde el año 2021 o desde el inicio de la actividad en caso de ser posterior:</t>
  </si>
  <si>
    <t>DECLARACIÓN DEL SOLICITANTE</t>
  </si>
  <si>
    <t>D./Dª ____________________________________________________________, con DNI_________________,
en calidad de solicitante de esta concesión manifiesta que los peligros identificados y sus riesgos asociados se encuentran a un nivel adecuado de control.</t>
  </si>
  <si>
    <t>MEDIDAS CATALOGO</t>
  </si>
  <si>
    <t>Sí</t>
  </si>
  <si>
    <t>9. Modelo de solicitud de autorización</t>
  </si>
  <si>
    <t>10. Modelo de solicitud de concesión</t>
  </si>
  <si>
    <t>ANÁLISIS DEL PERFIL DE RIESGO DEL PROYECTO</t>
  </si>
  <si>
    <t>Peso</t>
  </si>
  <si>
    <t>Puntuación</t>
  </si>
  <si>
    <t>Criterio</t>
  </si>
  <si>
    <t>Descripcion</t>
  </si>
  <si>
    <t>Opciones</t>
  </si>
  <si>
    <t>Resultado</t>
  </si>
  <si>
    <t>Calidad I.A+</t>
  </si>
  <si>
    <t>Calidad Ia.A</t>
  </si>
  <si>
    <t>Mayor riesgo implícito en aquellos usos de aguas regeneradas más restrictivos, en los que fallos o contaminaciones más leves puedan incurrir en sucesos peligrosos más relevantes.
En caso de uso de más de una calidad de agua, se escogerá la más restrictiva.</t>
  </si>
  <si>
    <t>Mayor riesgo implícito en aquellos sistemas con mayor cantidad de agua regenerada en concesión.</t>
  </si>
  <si>
    <r>
      <t>Más de 600.000 m</t>
    </r>
    <r>
      <rPr>
        <vertAlign val="superscript"/>
        <sz val="10"/>
        <color theme="1"/>
        <rFont val="Aptos"/>
        <family val="2"/>
      </rPr>
      <t>3</t>
    </r>
    <r>
      <rPr>
        <sz val="10"/>
        <color theme="1"/>
        <rFont val="Aptos"/>
        <family val="2"/>
      </rPr>
      <t>/mes</t>
    </r>
  </si>
  <si>
    <r>
      <t>Entre 600.000 y 200.000 m</t>
    </r>
    <r>
      <rPr>
        <vertAlign val="superscript"/>
        <sz val="10"/>
        <color theme="1"/>
        <rFont val="Aptos"/>
        <family val="2"/>
      </rPr>
      <t>3</t>
    </r>
    <r>
      <rPr>
        <sz val="10"/>
        <color theme="1"/>
        <rFont val="Aptos"/>
        <family val="2"/>
      </rPr>
      <t>/mes</t>
    </r>
  </si>
  <si>
    <r>
      <t>Menos de 200.000 m</t>
    </r>
    <r>
      <rPr>
        <vertAlign val="superscript"/>
        <sz val="10"/>
        <color theme="1"/>
        <rFont val="Aptos"/>
        <family val="2"/>
      </rPr>
      <t>3</t>
    </r>
    <r>
      <rPr>
        <sz val="10"/>
        <color theme="1"/>
        <rFont val="Aptos"/>
        <family val="2"/>
      </rPr>
      <t>/mes</t>
    </r>
  </si>
  <si>
    <t>Relación entre volúmenes del sistema</t>
  </si>
  <si>
    <t>Más del 90%</t>
  </si>
  <si>
    <t>Entre el 70 y 90 %</t>
  </si>
  <si>
    <t>Entre el 30 y 70%</t>
  </si>
  <si>
    <t>Menos del 30%</t>
  </si>
  <si>
    <t>Volumen de agua regenerada concedida</t>
  </si>
  <si>
    <t>Riesgo excluyente</t>
  </si>
  <si>
    <t>Tras la evaluación de riesgos, existe un riesgo alto inadmisible</t>
  </si>
  <si>
    <t>Al menos un riesgo residual Alto</t>
  </si>
  <si>
    <t>Un sistema con gran número de riesgos implica un perfil de riesgo mayor, incluso si todos son evaluados como bajos, ya que aumenta la probabilidad de sucesos peligrosos.
Se medirá mediante la relación entre los riesgos identificados y el número de riesgos base de la metodología.</t>
  </si>
  <si>
    <t>Relación &gt; 1</t>
  </si>
  <si>
    <t>0,4 &gt; Relación</t>
  </si>
  <si>
    <t>0,7 &gt; Relación &gt; 0,4</t>
  </si>
  <si>
    <t>0,9 &gt; Relación &gt; 0,7</t>
  </si>
  <si>
    <t>1 &gt; Relación &gt; 0,9</t>
  </si>
  <si>
    <t>Número de riesgos del sistema</t>
  </si>
  <si>
    <t>Se penalizan en aquellos sistemas de aguas regeneradas en los que la calidad requerida es igual a la suministrada.
Se medirá mediante el salto entre categorías de calidad de las aguas requeridas y suministradas, ejemplos:
Calidad I.A+ / Calidad I.C = 3 intervalos de rango
Calidad Ia.B / Calidad Ia.B = 0 intervalos de rango</t>
  </si>
  <si>
    <t>Relación entre calidades de aguas regeneradas del sistema</t>
  </si>
  <si>
    <t>Relación de niveles de riesgo del sistema</t>
  </si>
  <si>
    <t>Un sistema en el que los riesgos más altos son más numerosos, involucra un perfil de riesgo del proyecto mayor.
Se medirá mediante el porcentaje de riesgos residuales moderados del sistema (M/M+B).</t>
  </si>
  <si>
    <t>Se penalizan aquellos sistemas en los que el volumen de agua regenerada concedido para el uso industrial en cuestión, conlleva mayor parte de la capacidad de regeneración de la ERA.
Se medirá mediante el porcentaje de volumen mensual medio autorizado respecto a la capacidad máxima de regeneración.</t>
  </si>
  <si>
    <t>Un sistema en el que el operador de la EDAR/ERA posee experiencia en tratamiento de aguas regeneradas, reduce el riesgo potencial del sistema.</t>
  </si>
  <si>
    <t>Experiencia del operador de la EDAR/ERA</t>
  </si>
  <si>
    <t>Posee experiencia</t>
  </si>
  <si>
    <t>No posee experiencia</t>
  </si>
  <si>
    <t>Experiencia del usuario industrial final</t>
  </si>
  <si>
    <t>Un sistema en el que el usuario industrial final posee experiencia en la reutilización de aguas, reduce el riesgo potencial del sistema.</t>
  </si>
  <si>
    <t>Procesos industriales críticos</t>
  </si>
  <si>
    <t>El uso final del agua regenerada está implicada en usos potencialmente peligrosos tales como refrigeración, contacto con alimentos, etc.</t>
  </si>
  <si>
    <t>Industria alimentaria con procesos de evaporación/refrigeración</t>
  </si>
  <si>
    <t>Procesos industriales de evaporación o torres de refrigeración</t>
  </si>
  <si>
    <t>Procesos de industrias alimentarias</t>
  </si>
  <si>
    <t>RESULTADO TOTAL DEL PERFIL DE RIESGO</t>
  </si>
  <si>
    <t>Valoración Perfil de Riesgo del Proyecto</t>
  </si>
  <si>
    <t>Experiencia ERA</t>
  </si>
  <si>
    <t>Operador de distribución almacenamiento</t>
  </si>
  <si>
    <t>Exp Usuario</t>
  </si>
  <si>
    <t>Exp ERA</t>
  </si>
  <si>
    <t>8. Perfil de Nivel de Riesgo</t>
  </si>
  <si>
    <t>Cálculo automático del perfil de riesgo del proyecto en función de sus caractertísticas.</t>
  </si>
  <si>
    <t>Calidad Ia.A+</t>
  </si>
  <si>
    <t>Calidad Ia.B</t>
  </si>
  <si>
    <t>Calidad I.C</t>
  </si>
  <si>
    <t>Calidad Ia.C</t>
  </si>
  <si>
    <t>Nombre:</t>
  </si>
  <si>
    <t>Más restrictiva
--&gt;</t>
  </si>
  <si>
    <t>RIESGOS</t>
  </si>
  <si>
    <t>Calidad de las aguas regeneradas suministradas</t>
  </si>
  <si>
    <t>Calidades de agua requeridas:</t>
  </si>
  <si>
    <t>Calidades de aguas regeneradas suministradas:</t>
  </si>
  <si>
    <t>Prioridades de Calidades requeridas:</t>
  </si>
  <si>
    <t>Intervalos entre Calidades reque/sumi</t>
  </si>
  <si>
    <t>Requerida:</t>
  </si>
  <si>
    <t>Suministrada:</t>
  </si>
  <si>
    <t>Tabla</t>
  </si>
  <si>
    <t>Calidad</t>
  </si>
  <si>
    <t>Prioridades de Calidades suministradas:</t>
  </si>
  <si>
    <t>Intervalo-&gt;</t>
  </si>
  <si>
    <t>intervalos de rango</t>
  </si>
  <si>
    <t>intervalo de rango</t>
  </si>
  <si>
    <t>Procesos de regeneración</t>
  </si>
  <si>
    <t>Existen procesos que, considerando su capacidad de regeneración, así como su fiabilidad, permiten menores niveles de riesgo del proyecto. Se tiene el cuenta el proceso más complejo.</t>
  </si>
  <si>
    <t>Otros procesos</t>
  </si>
  <si>
    <t>Ozonización</t>
  </si>
  <si>
    <t>Ósmosis inversa</t>
  </si>
  <si>
    <t>Numero total Riesgos</t>
  </si>
  <si>
    <t>Numero Riesgos bajos</t>
  </si>
  <si>
    <t>Numero Riesgos Mode</t>
  </si>
  <si>
    <t>Numero riesgos Altos</t>
  </si>
  <si>
    <t>Medidas
Existentes</t>
  </si>
  <si>
    <t>Medidas
Preventivas a implementar</t>
  </si>
  <si>
    <t>Medidas
Correctoras a implementar</t>
  </si>
  <si>
    <t>SUMA %</t>
  </si>
  <si>
    <t>Usos del agua:</t>
  </si>
  <si>
    <t>Aguas refri y eva</t>
  </si>
  <si>
    <t>Aguas proceso</t>
  </si>
  <si>
    <t>Aguas limpieza</t>
  </si>
  <si>
    <t>Limpieza en I.a.</t>
  </si>
  <si>
    <t>Limpieza mat I.a.</t>
  </si>
  <si>
    <t>Proceso I.a.</t>
  </si>
  <si>
    <t>Limpieza I.a.</t>
  </si>
  <si>
    <t>Otros</t>
  </si>
  <si>
    <t>Electrodiálisis y/o ultrafiltración</t>
  </si>
  <si>
    <t>6-12</t>
  </si>
  <si>
    <t>Nº de determinaciones (Últimos 5 años)</t>
  </si>
  <si>
    <t>Rangos</t>
  </si>
  <si>
    <t>Punto/s de interés comprometido/s</t>
  </si>
  <si>
    <t>TOTAL</t>
  </si>
  <si>
    <t>Ha ocurrido una vez en los últimos 5 años</t>
  </si>
  <si>
    <t>Ha ocurrido una vez  en los últimos 2 años</t>
  </si>
  <si>
    <t>Sólidos en suspesión</t>
  </si>
  <si>
    <t>Legionella sp.</t>
  </si>
  <si>
    <t>Otro contaminante 1</t>
  </si>
  <si>
    <t>Otro contaminante 2</t>
  </si>
  <si>
    <t>Desviación máxima</t>
  </si>
  <si>
    <t>Calidad de agua requerida 
más restrictiva</t>
  </si>
  <si>
    <t>VMA según RD 1085/2024</t>
  </si>
  <si>
    <t>Ocurre  una vez/año</t>
  </si>
  <si>
    <t>Ocurre  entre 2 y 4 veces/año</t>
  </si>
  <si>
    <t>Ocurre más de 4 veces/año</t>
  </si>
  <si>
    <t>El 90% de las muestras cumplen los VMA</t>
  </si>
  <si>
    <t>100% del VMA</t>
  </si>
  <si>
    <t>1 uni. Log.</t>
  </si>
  <si>
    <t>Valor máximo admisible (VMA)</t>
  </si>
  <si>
    <t>2.3. Histórico de análisis ERA</t>
  </si>
  <si>
    <t>Resumen del registro de valores históricos de los parámetros de calidad del agua a la salida de la ERA</t>
  </si>
  <si>
    <r>
      <t>Rango de gravedad previa asociada al peligro (G</t>
    </r>
    <r>
      <rPr>
        <b/>
        <vertAlign val="subscript"/>
        <sz val="10"/>
        <color theme="1"/>
        <rFont val="Aptos"/>
        <family val="2"/>
      </rPr>
      <t>ap</t>
    </r>
    <r>
      <rPr>
        <b/>
        <sz val="10"/>
        <color theme="1"/>
        <rFont val="Aptos"/>
        <family val="2"/>
      </rPr>
      <t>)</t>
    </r>
  </si>
  <si>
    <t>Valor máximo registrado
MAX</t>
  </si>
  <si>
    <t>Valor mínimo registrado
MIN</t>
  </si>
  <si>
    <t>P oc'</t>
  </si>
  <si>
    <t>P pres</t>
  </si>
  <si>
    <r>
      <t>Rango de probabilidad de presencia (P</t>
    </r>
    <r>
      <rPr>
        <b/>
        <vertAlign val="subscript"/>
        <sz val="10"/>
        <color theme="1"/>
        <rFont val="Aptos"/>
        <family val="2"/>
      </rPr>
      <t>pres</t>
    </r>
    <r>
      <rPr>
        <b/>
        <sz val="10"/>
        <color theme="1"/>
        <rFont val="Aptos"/>
        <family val="2"/>
      </rPr>
      <t>) 
del agente peligroso</t>
    </r>
  </si>
  <si>
    <t>Episodios en los que se desvía del valor máximo admisible</t>
  </si>
  <si>
    <t>P exp-a</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</si>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</sst>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92">
    <font>
      <sz val="11"/>
      <color theme="1"/>
      <name val="Calibri"/>
      <family val="2"/>
      <scheme val="minor"/>
    </font>
    <font>
      <u/>
      <sz val="11"/>
      <color theme="10"/>
      <name val="Calibri"/>
      <family val="2"/>
      <scheme val="minor"/>
    </font>
    <font>
      <sz val="11"/>
      <color rgb="FF9C5700"/>
      <name val="Calibri"/>
      <family val="2"/>
      <scheme val="minor"/>
    </font>
    <font>
      <sz val="11"/>
      <color theme="1"/>
      <name val="Calibri"/>
      <family val="2"/>
      <charset val="161"/>
      <scheme val="minor"/>
    </font>
    <font>
      <b/>
      <sz val="10"/>
      <color theme="1"/>
      <name val="Arial Narrow"/>
      <family val="2"/>
    </font>
    <font>
      <sz val="10"/>
      <color theme="1"/>
      <name val="Arial Narrow"/>
      <family val="2"/>
    </font>
    <font>
      <b/>
      <sz val="11"/>
      <color theme="1"/>
      <name val="Calibri"/>
      <family val="2"/>
      <scheme val="minor"/>
    </font>
    <font>
      <b/>
      <sz val="15"/>
      <color theme="3"/>
      <name val="Calibri"/>
      <family val="2"/>
      <scheme val="minor"/>
    </font>
    <font>
      <sz val="11"/>
      <color rgb="FF3F3F76"/>
      <name val="Calibri"/>
      <family val="2"/>
      <scheme val="minor"/>
    </font>
    <font>
      <b/>
      <sz val="11"/>
      <color theme="7" tint="-0.249977111117893"/>
      <name val="Calibri"/>
      <family val="2"/>
      <scheme val="minor"/>
    </font>
    <font>
      <b/>
      <sz val="11"/>
      <color theme="9" tint="-0.249977111117893"/>
      <name val="Calibri"/>
      <family val="2"/>
      <scheme val="minor"/>
    </font>
    <font>
      <i/>
      <sz val="11"/>
      <color theme="1"/>
      <name val="Calibri"/>
      <family val="2"/>
      <scheme val="minor"/>
    </font>
    <font>
      <b/>
      <sz val="12"/>
      <color theme="1"/>
      <name val="Calibri"/>
      <family val="2"/>
      <scheme val="minor"/>
    </font>
    <font>
      <b/>
      <sz val="14"/>
      <color theme="1"/>
      <name val="Calibri"/>
      <family val="2"/>
      <scheme val="minor"/>
    </font>
    <font>
      <sz val="11"/>
      <color theme="7" tint="-0.249977111117893"/>
      <name val="Calibri"/>
      <family val="2"/>
      <scheme val="minor"/>
    </font>
    <font>
      <i/>
      <sz val="11"/>
      <color theme="7" tint="-0.249977111117893"/>
      <name val="Calibri"/>
      <family val="2"/>
      <scheme val="minor"/>
    </font>
    <font>
      <vertAlign val="superscript"/>
      <sz val="11"/>
      <color theme="7" tint="-0.249977111117893"/>
      <name val="Calibri"/>
      <family val="2"/>
      <scheme val="minor"/>
    </font>
    <font>
      <sz val="11"/>
      <color theme="9" tint="-0.249977111117893"/>
      <name val="Calibri"/>
      <family val="2"/>
      <scheme val="minor"/>
    </font>
    <font>
      <i/>
      <sz val="11"/>
      <color theme="9" tint="-0.249977111117893"/>
      <name val="Calibri"/>
      <family val="2"/>
      <scheme val="minor"/>
    </font>
    <font>
      <sz val="11"/>
      <name val="Calibri"/>
      <family val="2"/>
      <scheme val="minor"/>
    </font>
    <font>
      <sz val="10"/>
      <color theme="1"/>
      <name val="Calibri"/>
      <family val="2"/>
      <scheme val="minor"/>
    </font>
    <font>
      <b/>
      <sz val="9"/>
      <color theme="1"/>
      <name val="Calibri"/>
      <family val="2"/>
      <scheme val="minor"/>
    </font>
    <font>
      <sz val="9"/>
      <color theme="7" tint="-0.249977111117893"/>
      <name val="Calibri"/>
      <family val="2"/>
      <scheme val="minor"/>
    </font>
    <font>
      <sz val="9"/>
      <color theme="1"/>
      <name val="Calibri"/>
      <family val="2"/>
      <scheme val="minor"/>
    </font>
    <font>
      <sz val="9"/>
      <name val="Calibri"/>
      <family val="2"/>
      <scheme val="minor"/>
    </font>
    <font>
      <u/>
      <sz val="10"/>
      <color theme="1"/>
      <name val="Arial Narrow"/>
      <family val="2"/>
    </font>
    <font>
      <sz val="10"/>
      <color rgb="FF0070C0"/>
      <name val="Aptos"/>
      <family val="2"/>
    </font>
    <font>
      <sz val="11"/>
      <color rgb="FF0070C0"/>
      <name val="Aptos"/>
      <family val="2"/>
    </font>
    <font>
      <sz val="11"/>
      <color theme="1"/>
      <name val="Aptos"/>
      <family val="2"/>
    </font>
    <font>
      <b/>
      <sz val="11"/>
      <color theme="1"/>
      <name val="Aptos"/>
      <family val="2"/>
    </font>
    <font>
      <b/>
      <sz val="11"/>
      <color rgb="FFFFFFFF"/>
      <name val="Aptos"/>
      <family val="2"/>
    </font>
    <font>
      <b/>
      <sz val="11"/>
      <color rgb="FFFFFF00"/>
      <name val="Aptos"/>
      <family val="2"/>
    </font>
    <font>
      <sz val="10"/>
      <color rgb="FFFFFFFF"/>
      <name val="Aptos"/>
      <family val="2"/>
    </font>
    <font>
      <sz val="10"/>
      <color theme="1"/>
      <name val="Aptos"/>
      <family val="2"/>
    </font>
    <font>
      <b/>
      <sz val="10"/>
      <color rgb="FFFFFFFF"/>
      <name val="Aptos"/>
      <family val="2"/>
    </font>
    <font>
      <sz val="9"/>
      <color theme="1"/>
      <name val="MS Gothic"/>
      <family val="3"/>
    </font>
    <font>
      <sz val="9"/>
      <color rgb="FFFFFFFF"/>
      <name val="Aptos"/>
      <family val="2"/>
    </font>
    <font>
      <vertAlign val="superscript"/>
      <sz val="9"/>
      <color rgb="FFFFFFFF"/>
      <name val="Aptos"/>
      <family val="2"/>
    </font>
    <font>
      <b/>
      <sz val="11"/>
      <color rgb="FF0070C0"/>
      <name val="Aptos"/>
      <family val="2"/>
    </font>
    <font>
      <i/>
      <sz val="11"/>
      <color theme="1"/>
      <name val="Aptos"/>
      <family val="2"/>
    </font>
    <font>
      <i/>
      <sz val="11"/>
      <color rgb="FF0070C0"/>
      <name val="Aptos"/>
      <family val="2"/>
    </font>
    <font>
      <sz val="8"/>
      <name val="Calibri"/>
      <family val="2"/>
      <scheme val="minor"/>
    </font>
    <font>
      <b/>
      <sz val="13"/>
      <color theme="3"/>
      <name val="Aptos"/>
      <family val="2"/>
    </font>
    <font>
      <b/>
      <sz val="15"/>
      <color theme="3"/>
      <name val="Aptos"/>
      <family val="2"/>
    </font>
    <font>
      <b/>
      <sz val="11"/>
      <color theme="5" tint="-0.249977111117893"/>
      <name val="Aptos"/>
      <family val="2"/>
    </font>
    <font>
      <b/>
      <sz val="12"/>
      <color theme="3"/>
      <name val="Aptos"/>
      <family val="2"/>
    </font>
    <font>
      <b/>
      <sz val="11"/>
      <color theme="0"/>
      <name val="Aptos"/>
      <family val="2"/>
    </font>
    <font>
      <b/>
      <vertAlign val="subscript"/>
      <sz val="11"/>
      <color theme="1"/>
      <name val="Aptos"/>
      <family val="2"/>
    </font>
    <font>
      <vertAlign val="subscript"/>
      <sz val="11"/>
      <color theme="1"/>
      <name val="Aptos"/>
      <family val="2"/>
    </font>
    <font>
      <sz val="11"/>
      <color rgb="FF0070C0"/>
      <name val="Calibri"/>
      <family val="2"/>
      <scheme val="minor"/>
    </font>
    <font>
      <b/>
      <i/>
      <sz val="11"/>
      <color theme="1"/>
      <name val="Aptos"/>
      <family val="2"/>
    </font>
    <font>
      <b/>
      <sz val="11"/>
      <color theme="4"/>
      <name val="Calibri"/>
      <family val="2"/>
      <scheme val="minor"/>
    </font>
    <font>
      <b/>
      <sz val="12"/>
      <color theme="4"/>
      <name val="Aptos"/>
      <family val="2"/>
    </font>
    <font>
      <b/>
      <vertAlign val="superscript"/>
      <sz val="11"/>
      <color theme="1"/>
      <name val="Aptos"/>
      <family val="2"/>
    </font>
    <font>
      <b/>
      <sz val="11"/>
      <name val="Aptos"/>
      <family val="2"/>
    </font>
    <font>
      <b/>
      <sz val="10"/>
      <color rgb="FF0070C0"/>
      <name val="Aptos"/>
      <family val="2"/>
    </font>
    <font>
      <sz val="8"/>
      <color rgb="FF000000"/>
      <name val="Segoe UI"/>
      <family val="2"/>
    </font>
    <font>
      <sz val="11"/>
      <color theme="1"/>
      <name val="Aptos Narrow"/>
      <family val="2"/>
    </font>
    <font>
      <sz val="9"/>
      <name val="Aptos"/>
      <family val="2"/>
    </font>
    <font>
      <b/>
      <sz val="11"/>
      <color theme="0"/>
      <name val="Arial"/>
      <family val="2"/>
    </font>
    <font>
      <sz val="10"/>
      <color theme="1"/>
      <name val="Arial"/>
      <family val="2"/>
    </font>
    <font>
      <sz val="9"/>
      <color theme="1"/>
      <name val="Arial"/>
      <family val="2"/>
    </font>
    <font>
      <b/>
      <sz val="10"/>
      <color theme="0"/>
      <name val="Arial"/>
      <family val="2"/>
    </font>
    <font>
      <sz val="8"/>
      <color theme="1"/>
      <name val="Arial"/>
      <family val="2"/>
    </font>
    <font>
      <b/>
      <sz val="10"/>
      <color theme="1"/>
      <name val="Arial"/>
      <family val="2"/>
    </font>
    <font>
      <b/>
      <sz val="12"/>
      <color theme="0"/>
      <name val="Arial"/>
      <family val="2"/>
    </font>
    <font>
      <i/>
      <sz val="9"/>
      <color theme="1"/>
      <name val="Arial"/>
      <family val="2"/>
    </font>
    <font>
      <i/>
      <sz val="9"/>
      <color theme="4" tint="-0.499984740745262"/>
      <name val="Arial"/>
      <family val="2"/>
    </font>
    <font>
      <i/>
      <sz val="10"/>
      <color theme="1"/>
      <name val="Arial"/>
      <family val="2"/>
    </font>
    <font>
      <b/>
      <sz val="8"/>
      <color theme="1"/>
      <name val="Arial"/>
      <family val="2"/>
    </font>
    <font>
      <b/>
      <sz val="9"/>
      <color theme="1"/>
      <name val="Arial"/>
      <family val="2"/>
    </font>
    <font>
      <vertAlign val="subscript"/>
      <sz val="9"/>
      <color theme="1"/>
      <name val="Arial"/>
      <family val="2"/>
    </font>
    <font>
      <vertAlign val="superscript"/>
      <sz val="8"/>
      <color theme="1"/>
      <name val="Arial"/>
      <family val="2"/>
    </font>
    <font>
      <i/>
      <sz val="8"/>
      <color theme="1"/>
      <name val="Arial"/>
      <family val="2"/>
    </font>
    <font>
      <vertAlign val="superscript"/>
      <sz val="10"/>
      <color theme="1"/>
      <name val="Arial"/>
      <family val="2"/>
    </font>
    <font>
      <i/>
      <sz val="8"/>
      <color theme="4" tint="-0.499984740745262"/>
      <name val="Arial"/>
      <family val="2"/>
    </font>
    <font>
      <b/>
      <sz val="11"/>
      <color theme="1"/>
      <name val="Arial"/>
      <family val="2"/>
    </font>
    <font>
      <sz val="10"/>
      <color rgb="FF000000"/>
      <name val="Arial"/>
      <family val="2"/>
    </font>
    <font>
      <b/>
      <vertAlign val="superscript"/>
      <sz val="9"/>
      <color theme="1"/>
      <name val="Arial"/>
      <family val="2"/>
    </font>
    <font>
      <i/>
      <sz val="8"/>
      <color theme="0"/>
      <name val="Arial"/>
      <family val="2"/>
    </font>
    <font>
      <sz val="8"/>
      <name val="Arial"/>
      <family val="2"/>
    </font>
    <font>
      <u/>
      <sz val="8"/>
      <color theme="1"/>
      <name val="Arial"/>
      <family val="2"/>
    </font>
    <font>
      <i/>
      <sz val="8"/>
      <color theme="4" tint="-0.249977111117893"/>
      <name val="Arial"/>
      <family val="2"/>
    </font>
    <font>
      <b/>
      <vertAlign val="superscript"/>
      <sz val="10"/>
      <color theme="1"/>
      <name val="Arial"/>
      <family val="2"/>
    </font>
    <font>
      <vertAlign val="superscript"/>
      <sz val="10"/>
      <color theme="1"/>
      <name val="Aptos"/>
      <family val="2"/>
    </font>
    <font>
      <b/>
      <sz val="20"/>
      <color rgb="FFFF0000"/>
      <name val="Aptos"/>
      <family val="2"/>
    </font>
    <font>
      <b/>
      <sz val="12"/>
      <color theme="1"/>
      <name val="Aptos"/>
      <family val="2"/>
    </font>
    <font>
      <sz val="11"/>
      <color theme="0"/>
      <name val="Calibri"/>
      <family val="2"/>
      <scheme val="minor"/>
    </font>
    <font>
      <sz val="10"/>
      <color theme="0"/>
      <name val="Arial"/>
      <family val="2"/>
    </font>
    <font>
      <sz val="9"/>
      <color theme="1"/>
      <name val="Aptos"/>
      <family val="2"/>
    </font>
    <font>
      <b/>
      <sz val="10"/>
      <color theme="1"/>
      <name val="Aptos"/>
      <family val="2"/>
    </font>
    <font>
      <b/>
      <vertAlign val="subscript"/>
      <sz val="10"/>
      <color theme="1"/>
      <name val="Aptos"/>
      <family val="2"/>
    </font>
  </fonts>
  <fills count="23">
    <fill>
      <patternFill patternType="none"/>
    </fill>
    <fill>
      <patternFill patternType="gray125"/>
    </fill>
    <fill>
      <patternFill patternType="solid">
        <fgColor theme="4" tint="0.79998168889431442"/>
        <bgColor indexed="64"/>
      </patternFill>
    </fill>
    <fill>
      <patternFill patternType="solid">
        <fgColor rgb="FFFFEB9C"/>
      </patternFill>
    </fill>
    <fill>
      <patternFill patternType="solid">
        <fgColor theme="4" tint="0.39997558519241921"/>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CC99"/>
      </patternFill>
    </fill>
    <fill>
      <patternFill patternType="solid">
        <fgColor rgb="FF92D050"/>
        <bgColor indexed="64"/>
      </patternFill>
    </fill>
    <fill>
      <patternFill patternType="solid">
        <fgColor rgb="FFFFFF66"/>
        <bgColor indexed="64"/>
      </patternFill>
    </fill>
    <fill>
      <patternFill patternType="solid">
        <fgColor rgb="FFFFC000"/>
        <bgColor indexed="64"/>
      </patternFill>
    </fill>
    <fill>
      <patternFill patternType="solid">
        <fgColor rgb="FFFF5050"/>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FFCC"/>
        <bgColor indexed="64"/>
      </patternFill>
    </fill>
    <fill>
      <patternFill patternType="solid">
        <fgColor rgb="FF0A2F41"/>
        <bgColor indexed="64"/>
      </patternFill>
    </fill>
    <fill>
      <patternFill patternType="solid">
        <fgColor rgb="FF0F4761"/>
        <bgColor indexed="64"/>
      </patternFill>
    </fill>
    <fill>
      <patternFill patternType="solid">
        <fgColor theme="9" tint="0.59999389629810485"/>
        <bgColor indexed="64"/>
      </patternFill>
    </fill>
    <fill>
      <patternFill patternType="solid">
        <fgColor theme="8"/>
        <bgColor indexed="64"/>
      </patternFill>
    </fill>
    <fill>
      <patternFill patternType="solid">
        <fgColor theme="0" tint="-4.9989318521683403E-2"/>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right/>
      <top style="medium">
        <color indexed="64"/>
      </top>
      <bottom/>
      <diagonal/>
    </border>
    <border>
      <left style="thick">
        <color auto="1"/>
      </left>
      <right/>
      <top/>
      <bottom/>
      <diagonal/>
    </border>
    <border>
      <left/>
      <right style="thick">
        <color auto="1"/>
      </right>
      <top/>
      <bottom/>
      <diagonal/>
    </border>
    <border>
      <left style="thick">
        <color auto="1"/>
      </left>
      <right/>
      <top/>
      <bottom style="thin">
        <color indexed="64"/>
      </bottom>
      <diagonal/>
    </border>
    <border>
      <left/>
      <right style="thick">
        <color auto="1"/>
      </right>
      <top/>
      <bottom style="thin">
        <color indexed="64"/>
      </bottom>
      <diagonal/>
    </border>
    <border>
      <left style="thick">
        <color auto="1"/>
      </left>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top style="thin">
        <color indexed="64"/>
      </top>
      <bottom/>
      <diagonal/>
    </border>
    <border>
      <left/>
      <right style="thick">
        <color auto="1"/>
      </right>
      <top style="thin">
        <color indexed="64"/>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top/>
      <bottom style="thick">
        <color theme="4" tint="-0.24994659260841701"/>
      </bottom>
      <diagonal/>
    </border>
    <border>
      <left/>
      <right/>
      <top style="thick">
        <color indexed="64"/>
      </top>
      <bottom style="medium">
        <color rgb="FF7F7F7F"/>
      </bottom>
      <diagonal/>
    </border>
    <border>
      <left/>
      <right/>
      <top/>
      <bottom style="thick">
        <color indexed="64"/>
      </bottom>
      <diagonal/>
    </border>
    <border>
      <left/>
      <right/>
      <top style="medium">
        <color indexed="64"/>
      </top>
      <bottom style="thick">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ck">
        <color indexed="64"/>
      </top>
      <bottom/>
      <diagonal/>
    </border>
    <border>
      <left/>
      <right/>
      <top style="thin">
        <color theme="4" tint="-0.24994659260841701"/>
      </top>
      <bottom style="thin">
        <color theme="4" tint="-0.24994659260841701"/>
      </bottom>
      <diagonal/>
    </border>
    <border>
      <left/>
      <right/>
      <top/>
      <bottom style="thin">
        <color theme="4" tint="-0.24994659260841701"/>
      </bottom>
      <diagonal/>
    </border>
    <border>
      <left/>
      <right/>
      <top style="thick">
        <color theme="4" tint="-0.24994659260841701"/>
      </top>
      <bottom style="thin">
        <color rgb="FF0070C0"/>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ck">
        <color auto="1"/>
      </left>
      <right style="thick">
        <color auto="1"/>
      </right>
      <top/>
      <bottom/>
      <diagonal/>
    </border>
    <border>
      <left style="thick">
        <color auto="1"/>
      </left>
      <right style="thin">
        <color indexed="64"/>
      </right>
      <top/>
      <bottom style="medium">
        <color indexed="64"/>
      </bottom>
      <diagonal/>
    </border>
    <border>
      <left style="thin">
        <color indexed="64"/>
      </left>
      <right style="thick">
        <color auto="1"/>
      </right>
      <top/>
      <bottom style="medium">
        <color indexed="64"/>
      </bottom>
      <diagonal/>
    </border>
    <border>
      <left style="thick">
        <color auto="1"/>
      </left>
      <right/>
      <top style="medium">
        <color indexed="64"/>
      </top>
      <bottom style="thin">
        <color indexed="64"/>
      </bottom>
      <diagonal/>
    </border>
    <border>
      <left/>
      <right style="thick">
        <color auto="1"/>
      </right>
      <top style="medium">
        <color indexed="64"/>
      </top>
      <bottom style="thin">
        <color indexed="64"/>
      </bottom>
      <diagonal/>
    </border>
    <border>
      <left style="thick">
        <color auto="1"/>
      </left>
      <right style="thin">
        <color indexed="64"/>
      </right>
      <top/>
      <bottom/>
      <diagonal/>
    </border>
    <border>
      <left style="thin">
        <color indexed="64"/>
      </left>
      <right style="thick">
        <color auto="1"/>
      </right>
      <top/>
      <bottom/>
      <diagonal/>
    </border>
    <border>
      <left style="thick">
        <color auto="1"/>
      </left>
      <right style="thick">
        <color auto="1"/>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ck">
        <color auto="1"/>
      </left>
      <right style="thin">
        <color indexed="64"/>
      </right>
      <top style="medium">
        <color indexed="64"/>
      </top>
      <bottom style="medium">
        <color indexed="64"/>
      </bottom>
      <diagonal/>
    </border>
    <border>
      <left style="thin">
        <color indexed="64"/>
      </left>
      <right style="thick">
        <color auto="1"/>
      </right>
      <top style="medium">
        <color indexed="64"/>
      </top>
      <bottom style="medium">
        <color indexed="64"/>
      </bottom>
      <diagonal/>
    </border>
    <border>
      <left/>
      <right style="thin">
        <color indexed="64"/>
      </right>
      <top style="medium">
        <color indexed="64"/>
      </top>
      <bottom style="medium">
        <color indexed="64"/>
      </bottom>
      <diagonal/>
    </border>
    <border>
      <left style="thick">
        <color auto="1"/>
      </left>
      <right style="thick">
        <color auto="1"/>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ck">
        <color auto="1"/>
      </right>
      <top style="medium">
        <color indexed="64"/>
      </top>
      <bottom/>
      <diagonal/>
    </border>
  </borders>
  <cellStyleXfs count="6">
    <xf numFmtId="0" fontId="0" fillId="0" borderId="0"/>
    <xf numFmtId="0" fontId="1" fillId="0" borderId="0" applyNumberFormat="0" applyFill="0" applyBorder="0" applyAlignment="0" applyProtection="0"/>
    <xf numFmtId="0" fontId="2" fillId="3" borderId="0" applyNumberFormat="0" applyBorder="0" applyAlignment="0" applyProtection="0"/>
    <xf numFmtId="0" fontId="3" fillId="0" borderId="0"/>
    <xf numFmtId="0" fontId="7" fillId="0" borderId="13" applyNumberFormat="0" applyFill="0" applyAlignment="0" applyProtection="0"/>
    <xf numFmtId="0" fontId="8" fillId="9" borderId="14" applyNumberFormat="0" applyAlignment="0" applyProtection="0"/>
  </cellStyleXfs>
  <cellXfs count="904">
    <xf numFmtId="0" fontId="0" fillId="0" borderId="0" xfId="0"/>
    <xf numFmtId="0" fontId="5" fillId="0" borderId="0" xfId="0" applyFont="1"/>
    <xf numFmtId="0" fontId="4" fillId="0" borderId="0" xfId="0" applyFont="1" applyAlignment="1">
      <alignment vertical="center"/>
    </xf>
    <xf numFmtId="0" fontId="0" fillId="0" borderId="20" xfId="0" applyBorder="1"/>
    <xf numFmtId="0" fontId="0" fillId="0" borderId="24" xfId="0" applyBorder="1"/>
    <xf numFmtId="0" fontId="0" fillId="0" borderId="25" xfId="0" applyBorder="1"/>
    <xf numFmtId="0" fontId="0" fillId="0" borderId="28" xfId="0" applyBorder="1"/>
    <xf numFmtId="0" fontId="0" fillId="0" borderId="18" xfId="0" applyBorder="1"/>
    <xf numFmtId="0" fontId="0" fillId="0" borderId="0" xfId="0" applyAlignment="1">
      <alignment horizontal="left" vertical="center"/>
    </xf>
    <xf numFmtId="0" fontId="0" fillId="0" borderId="0" xfId="0" applyAlignment="1">
      <alignment horizontal="center" vertical="center"/>
    </xf>
    <xf numFmtId="0" fontId="0" fillId="0" borderId="25" xfId="0" applyBorder="1" applyAlignment="1">
      <alignment horizontal="left" vertical="center"/>
    </xf>
    <xf numFmtId="0" fontId="0" fillId="0" borderId="0" xfId="0" applyAlignment="1">
      <alignment horizontal="left" vertical="center" wrapText="1"/>
    </xf>
    <xf numFmtId="0" fontId="0" fillId="0" borderId="0" xfId="0" applyAlignment="1">
      <alignment vertical="center"/>
    </xf>
    <xf numFmtId="0" fontId="0" fillId="0" borderId="0" xfId="0" applyAlignment="1">
      <alignment vertical="center" wrapText="1"/>
    </xf>
    <xf numFmtId="49" fontId="0" fillId="0" borderId="0" xfId="0" applyNumberFormat="1" applyAlignment="1">
      <alignment horizontal="center" vertical="center"/>
    </xf>
    <xf numFmtId="0" fontId="0" fillId="0" borderId="25" xfId="0" applyBorder="1" applyAlignment="1">
      <alignment horizontal="center" vertical="center"/>
    </xf>
    <xf numFmtId="49" fontId="0" fillId="0" borderId="25" xfId="0" applyNumberFormat="1" applyBorder="1" applyAlignment="1">
      <alignment horizontal="center" vertical="center"/>
    </xf>
    <xf numFmtId="0" fontId="6" fillId="8" borderId="35" xfId="0" applyFont="1" applyFill="1" applyBorder="1" applyAlignment="1">
      <alignment horizontal="center" vertical="center"/>
    </xf>
    <xf numFmtId="0" fontId="6" fillId="8" borderId="8" xfId="0" applyFont="1" applyFill="1" applyBorder="1" applyAlignment="1">
      <alignment horizontal="center" vertical="center"/>
    </xf>
    <xf numFmtId="0" fontId="6" fillId="8" borderId="25" xfId="0" applyFont="1" applyFill="1" applyBorder="1" applyAlignment="1">
      <alignment horizontal="center" vertical="center"/>
    </xf>
    <xf numFmtId="0" fontId="6" fillId="8" borderId="0" xfId="0" applyFont="1" applyFill="1" applyAlignment="1">
      <alignment horizontal="center" vertical="center"/>
    </xf>
    <xf numFmtId="0" fontId="6" fillId="2" borderId="25" xfId="0" applyFont="1" applyFill="1" applyBorder="1" applyAlignment="1">
      <alignment horizontal="center" vertical="center"/>
    </xf>
    <xf numFmtId="0" fontId="6" fillId="2" borderId="0" xfId="0" applyFont="1" applyFill="1" applyAlignment="1">
      <alignment horizontal="center" vertical="center"/>
    </xf>
    <xf numFmtId="0" fontId="6" fillId="8" borderId="37" xfId="0" applyFont="1" applyFill="1" applyBorder="1" applyAlignment="1">
      <alignment horizontal="center" vertical="center"/>
    </xf>
    <xf numFmtId="0" fontId="6" fillId="8" borderId="5" xfId="0" applyFont="1" applyFill="1" applyBorder="1" applyAlignment="1">
      <alignment horizontal="center" vertical="center"/>
    </xf>
    <xf numFmtId="0" fontId="6" fillId="16" borderId="5" xfId="0" applyFont="1" applyFill="1" applyBorder="1" applyAlignment="1">
      <alignment horizontal="center" vertical="center"/>
    </xf>
    <xf numFmtId="0" fontId="6" fillId="16" borderId="38" xfId="0" applyFont="1" applyFill="1" applyBorder="1" applyAlignment="1">
      <alignment horizontal="center" vertical="center"/>
    </xf>
    <xf numFmtId="0" fontId="14" fillId="0" borderId="18" xfId="0" applyFont="1" applyBorder="1" applyAlignment="1">
      <alignment horizontal="center" vertical="center" wrapText="1"/>
    </xf>
    <xf numFmtId="0" fontId="14" fillId="0" borderId="18" xfId="0" applyFont="1" applyBorder="1" applyAlignment="1">
      <alignment horizontal="left" vertical="center" wrapText="1"/>
    </xf>
    <xf numFmtId="0" fontId="15" fillId="0" borderId="18" xfId="0" applyFont="1" applyBorder="1" applyAlignment="1">
      <alignment horizontal="center" vertical="center" wrapText="1"/>
    </xf>
    <xf numFmtId="0" fontId="14" fillId="8" borderId="18" xfId="0" applyFont="1" applyFill="1" applyBorder="1" applyAlignment="1">
      <alignment horizontal="center" vertical="center"/>
    </xf>
    <xf numFmtId="2" fontId="14" fillId="14" borderId="18" xfId="0" applyNumberFormat="1" applyFont="1" applyFill="1" applyBorder="1" applyAlignment="1">
      <alignment horizontal="center" vertical="center"/>
    </xf>
    <xf numFmtId="49" fontId="14" fillId="17" borderId="18" xfId="0" applyNumberFormat="1" applyFont="1" applyFill="1" applyBorder="1" applyAlignment="1">
      <alignment horizontal="center" vertical="center" wrapText="1"/>
    </xf>
    <xf numFmtId="0" fontId="14" fillId="2" borderId="18" xfId="0" applyFont="1" applyFill="1" applyBorder="1" applyAlignment="1">
      <alignment horizontal="center" vertical="center"/>
    </xf>
    <xf numFmtId="2" fontId="14" fillId="6" borderId="18" xfId="0" applyNumberFormat="1" applyFont="1" applyFill="1" applyBorder="1" applyAlignment="1">
      <alignment horizontal="center" vertical="center"/>
    </xf>
    <xf numFmtId="0" fontId="0" fillId="0" borderId="18" xfId="0" applyBorder="1" applyAlignment="1">
      <alignment horizontal="center" vertical="center"/>
    </xf>
    <xf numFmtId="0" fontId="0" fillId="0" borderId="37" xfId="0" applyBorder="1" applyAlignment="1">
      <alignment horizontal="center" vertical="center" wrapText="1"/>
    </xf>
    <xf numFmtId="0" fontId="0" fillId="0" borderId="5" xfId="0" applyBorder="1" applyAlignment="1">
      <alignment horizontal="center" vertical="center" wrapText="1"/>
    </xf>
    <xf numFmtId="0" fontId="0" fillId="0" borderId="38" xfId="0" applyBorder="1" applyAlignment="1">
      <alignment horizontal="center" vertical="center" wrapText="1"/>
    </xf>
    <xf numFmtId="0" fontId="14" fillId="0" borderId="5" xfId="0" applyFont="1" applyBorder="1" applyAlignment="1">
      <alignment horizontal="center" vertical="center"/>
    </xf>
    <xf numFmtId="0" fontId="14" fillId="0" borderId="5" xfId="0" applyFont="1" applyBorder="1" applyAlignment="1">
      <alignment horizontal="left" vertical="center" wrapText="1"/>
    </xf>
    <xf numFmtId="0" fontId="14" fillId="0" borderId="5" xfId="0" applyFont="1" applyBorder="1" applyAlignment="1">
      <alignment horizontal="center" vertical="center" wrapText="1"/>
    </xf>
    <xf numFmtId="0" fontId="14" fillId="0" borderId="8" xfId="0" applyFont="1" applyBorder="1" applyAlignment="1">
      <alignment horizontal="center" vertical="center" wrapText="1"/>
    </xf>
    <xf numFmtId="0" fontId="14" fillId="8" borderId="8" xfId="0" applyFont="1" applyFill="1" applyBorder="1" applyAlignment="1">
      <alignment horizontal="center" vertical="center"/>
    </xf>
    <xf numFmtId="2" fontId="14" fillId="14" borderId="8" xfId="0" applyNumberFormat="1" applyFont="1" applyFill="1" applyBorder="1" applyAlignment="1">
      <alignment horizontal="center" vertical="center"/>
    </xf>
    <xf numFmtId="49" fontId="14" fillId="17" borderId="8" xfId="0" applyNumberFormat="1" applyFont="1" applyFill="1" applyBorder="1" applyAlignment="1">
      <alignment horizontal="center" vertical="center" wrapText="1"/>
    </xf>
    <xf numFmtId="0" fontId="14" fillId="2" borderId="8" xfId="0" applyFont="1" applyFill="1" applyBorder="1" applyAlignment="1">
      <alignment horizontal="center" vertical="center"/>
    </xf>
    <xf numFmtId="2" fontId="14" fillId="6" borderId="8" xfId="0" applyNumberFormat="1" applyFont="1" applyFill="1" applyBorder="1" applyAlignment="1">
      <alignment horizontal="center" vertical="center"/>
    </xf>
    <xf numFmtId="0" fontId="0" fillId="0" borderId="5" xfId="0" applyBorder="1" applyAlignment="1">
      <alignment horizontal="center" vertical="center"/>
    </xf>
    <xf numFmtId="0" fontId="0" fillId="0" borderId="38" xfId="0" applyBorder="1" applyAlignment="1">
      <alignment horizontal="center" vertical="center"/>
    </xf>
    <xf numFmtId="0" fontId="17" fillId="0" borderId="5" xfId="0" applyFont="1" applyBorder="1" applyAlignment="1">
      <alignment horizontal="center" vertical="center"/>
    </xf>
    <xf numFmtId="0" fontId="17" fillId="0" borderId="5" xfId="0" applyFont="1" applyBorder="1" applyAlignment="1">
      <alignment horizontal="left" vertical="center" wrapText="1"/>
    </xf>
    <xf numFmtId="0" fontId="18" fillId="0" borderId="8" xfId="0" applyFont="1" applyBorder="1" applyAlignment="1">
      <alignment horizontal="center" vertical="center" wrapText="1"/>
    </xf>
    <xf numFmtId="0" fontId="17" fillId="0" borderId="8" xfId="0" applyFont="1" applyBorder="1" applyAlignment="1">
      <alignment horizontal="center" vertical="center" wrapText="1"/>
    </xf>
    <xf numFmtId="0" fontId="0" fillId="0" borderId="5" xfId="0" applyBorder="1" applyAlignment="1">
      <alignment horizontal="left" vertical="center" wrapText="1"/>
    </xf>
    <xf numFmtId="0" fontId="0" fillId="8" borderId="8" xfId="0" applyFill="1" applyBorder="1" applyAlignment="1">
      <alignment horizontal="center" vertical="center"/>
    </xf>
    <xf numFmtId="2" fontId="19" fillId="14" borderId="8" xfId="0" applyNumberFormat="1" applyFont="1" applyFill="1" applyBorder="1" applyAlignment="1">
      <alignment horizontal="center" vertical="center"/>
    </xf>
    <xf numFmtId="49" fontId="0" fillId="17" borderId="5" xfId="0" applyNumberFormat="1" applyFill="1" applyBorder="1" applyAlignment="1">
      <alignment horizontal="center" vertical="center" wrapText="1"/>
    </xf>
    <xf numFmtId="0" fontId="0" fillId="2" borderId="8" xfId="0" applyFill="1" applyBorder="1" applyAlignment="1">
      <alignment horizontal="center" vertical="center"/>
    </xf>
    <xf numFmtId="2" fontId="19" fillId="6" borderId="8" xfId="0" applyNumberFormat="1" applyFont="1" applyFill="1" applyBorder="1" applyAlignment="1">
      <alignment horizontal="center" vertical="center"/>
    </xf>
    <xf numFmtId="0" fontId="17" fillId="0" borderId="5" xfId="0" applyFont="1" applyBorder="1" applyAlignment="1">
      <alignment horizontal="center" vertical="center" wrapText="1"/>
    </xf>
    <xf numFmtId="49" fontId="0" fillId="17" borderId="5" xfId="0" applyNumberFormat="1" applyFill="1" applyBorder="1" applyAlignment="1">
      <alignment horizontal="center" vertical="center"/>
    </xf>
    <xf numFmtId="0" fontId="0" fillId="0" borderId="39" xfId="0"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vertical="center"/>
    </xf>
    <xf numFmtId="0" fontId="0" fillId="0" borderId="40" xfId="0" applyBorder="1" applyAlignment="1">
      <alignment horizontal="center" vertical="center"/>
    </xf>
    <xf numFmtId="0" fontId="0" fillId="0" borderId="33" xfId="0" applyBorder="1"/>
    <xf numFmtId="0" fontId="0" fillId="0" borderId="34" xfId="0" applyBorder="1" applyAlignment="1">
      <alignment horizontal="center" vertical="center"/>
    </xf>
    <xf numFmtId="0" fontId="0" fillId="0" borderId="0" xfId="0" applyAlignment="1">
      <alignment horizontal="center" vertical="center" wrapText="1"/>
    </xf>
    <xf numFmtId="0" fontId="0" fillId="0" borderId="0" xfId="0" applyAlignment="1">
      <alignment wrapText="1"/>
    </xf>
    <xf numFmtId="0" fontId="0" fillId="0" borderId="0" xfId="0" applyAlignment="1">
      <alignment horizontal="left" wrapText="1"/>
    </xf>
    <xf numFmtId="0" fontId="0" fillId="8" borderId="0" xfId="0" applyFill="1" applyAlignment="1">
      <alignment horizontal="center" vertical="center"/>
    </xf>
    <xf numFmtId="0" fontId="0" fillId="14" borderId="0" xfId="0" applyFill="1" applyAlignment="1">
      <alignment horizontal="center" vertical="center"/>
    </xf>
    <xf numFmtId="49" fontId="0" fillId="17" borderId="0" xfId="0" applyNumberFormat="1" applyFill="1" applyAlignment="1">
      <alignment horizontal="center" vertical="center"/>
    </xf>
    <xf numFmtId="0" fontId="0" fillId="2" borderId="0" xfId="0" applyFill="1" applyAlignment="1">
      <alignment horizontal="center" vertical="center"/>
    </xf>
    <xf numFmtId="0" fontId="0" fillId="6" borderId="0" xfId="0" applyFill="1" applyAlignment="1">
      <alignment horizontal="center" vertical="center"/>
    </xf>
    <xf numFmtId="0" fontId="0" fillId="0" borderId="0" xfId="0" applyAlignment="1">
      <alignment horizontal="left"/>
    </xf>
    <xf numFmtId="49" fontId="0" fillId="0" borderId="25" xfId="0" applyNumberFormat="1" applyBorder="1" applyAlignment="1">
      <alignment horizontal="left" vertical="center"/>
    </xf>
    <xf numFmtId="0" fontId="0" fillId="0" borderId="34" xfId="0" applyBorder="1"/>
    <xf numFmtId="0" fontId="6" fillId="0" borderId="25" xfId="0" applyFont="1" applyBorder="1" applyAlignment="1">
      <alignment horizontal="center" vertical="center"/>
    </xf>
    <xf numFmtId="0" fontId="14" fillId="17" borderId="18" xfId="0" applyFont="1" applyFill="1" applyBorder="1" applyAlignment="1">
      <alignment horizontal="center" vertical="center" wrapText="1"/>
    </xf>
    <xf numFmtId="0" fontId="14" fillId="17" borderId="18" xfId="0" applyFont="1" applyFill="1" applyBorder="1" applyAlignment="1">
      <alignment horizontal="left" vertical="center" wrapText="1"/>
    </xf>
    <xf numFmtId="0" fontId="14" fillId="8" borderId="18"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14" borderId="18" xfId="0" applyFont="1" applyFill="1" applyBorder="1" applyAlignment="1">
      <alignment horizontal="center" vertical="center" wrapText="1"/>
    </xf>
    <xf numFmtId="49" fontId="14" fillId="17" borderId="18" xfId="0" applyNumberFormat="1" applyFont="1" applyFill="1" applyBorder="1" applyAlignment="1">
      <alignment horizontal="left" vertical="center" wrapText="1"/>
    </xf>
    <xf numFmtId="0" fontId="14" fillId="2" borderId="18"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6" borderId="18" xfId="0" applyFont="1" applyFill="1" applyBorder="1" applyAlignment="1">
      <alignment horizontal="center" vertical="center" wrapText="1"/>
    </xf>
    <xf numFmtId="0" fontId="0" fillId="0" borderId="18" xfId="0" applyBorder="1" applyAlignment="1">
      <alignment horizontal="center" vertical="center" wrapText="1"/>
    </xf>
    <xf numFmtId="0" fontId="0" fillId="0" borderId="34" xfId="0" applyBorder="1" applyAlignment="1">
      <alignment horizontal="center" vertical="center" wrapText="1"/>
    </xf>
    <xf numFmtId="0" fontId="14" fillId="17" borderId="8" xfId="0" applyFont="1" applyFill="1" applyBorder="1" applyAlignment="1">
      <alignment horizontal="center" vertical="center" wrapText="1"/>
    </xf>
    <xf numFmtId="0" fontId="14" fillId="17" borderId="8" xfId="0" applyFont="1" applyFill="1" applyBorder="1" applyAlignment="1">
      <alignment horizontal="left" vertical="center" wrapText="1"/>
    </xf>
    <xf numFmtId="0" fontId="14" fillId="14" borderId="8" xfId="0" applyFont="1" applyFill="1" applyBorder="1" applyAlignment="1">
      <alignment horizontal="center" vertical="center" wrapText="1"/>
    </xf>
    <xf numFmtId="49" fontId="14" fillId="17" borderId="8" xfId="0" applyNumberFormat="1" applyFont="1" applyFill="1" applyBorder="1" applyAlignment="1">
      <alignment horizontal="left" vertical="center" wrapText="1"/>
    </xf>
    <xf numFmtId="0" fontId="14" fillId="6" borderId="8" xfId="0" applyFont="1" applyFill="1" applyBorder="1" applyAlignment="1">
      <alignment horizontal="center" vertical="center" wrapText="1"/>
    </xf>
    <xf numFmtId="0" fontId="19" fillId="17" borderId="8" xfId="0" applyFont="1" applyFill="1" applyBorder="1" applyAlignment="1">
      <alignment horizontal="center" vertical="center" wrapText="1"/>
    </xf>
    <xf numFmtId="0" fontId="19" fillId="17" borderId="8" xfId="0" applyFont="1" applyFill="1" applyBorder="1" applyAlignment="1">
      <alignment horizontal="left" vertical="center" wrapText="1"/>
    </xf>
    <xf numFmtId="0" fontId="19" fillId="8" borderId="8" xfId="0" applyFont="1" applyFill="1" applyBorder="1" applyAlignment="1">
      <alignment horizontal="center" vertical="center" wrapText="1"/>
    </xf>
    <xf numFmtId="0" fontId="19" fillId="14" borderId="8" xfId="0" applyFont="1" applyFill="1" applyBorder="1" applyAlignment="1">
      <alignment horizontal="center" vertical="center" wrapText="1"/>
    </xf>
    <xf numFmtId="0" fontId="0" fillId="2" borderId="8" xfId="0" applyFill="1" applyBorder="1" applyAlignment="1">
      <alignment horizontal="center" vertical="center" wrapText="1"/>
    </xf>
    <xf numFmtId="0" fontId="0" fillId="6" borderId="8" xfId="0" applyFill="1" applyBorder="1" applyAlignment="1">
      <alignment horizontal="center" vertical="center" wrapText="1"/>
    </xf>
    <xf numFmtId="0" fontId="20" fillId="0" borderId="0" xfId="0" applyFont="1" applyAlignment="1">
      <alignment horizontal="center" vertical="center" wrapText="1"/>
    </xf>
    <xf numFmtId="49" fontId="0" fillId="0" borderId="0" xfId="0" applyNumberFormat="1" applyAlignment="1">
      <alignment horizontal="left" vertical="center"/>
    </xf>
    <xf numFmtId="0" fontId="0" fillId="0" borderId="25" xfId="0" applyBorder="1" applyAlignment="1">
      <alignment wrapText="1"/>
    </xf>
    <xf numFmtId="0" fontId="0" fillId="0" borderId="25" xfId="0" applyBorder="1" applyAlignment="1">
      <alignment horizontal="left"/>
    </xf>
    <xf numFmtId="2" fontId="0" fillId="0" borderId="25" xfId="0" applyNumberFormat="1" applyBorder="1"/>
    <xf numFmtId="2" fontId="6" fillId="0" borderId="41" xfId="0" applyNumberFormat="1" applyFont="1" applyBorder="1" applyAlignment="1">
      <alignment horizontal="center" vertical="center"/>
    </xf>
    <xf numFmtId="2" fontId="14" fillId="8" borderId="8" xfId="0" applyNumberFormat="1" applyFont="1" applyFill="1" applyBorder="1" applyAlignment="1">
      <alignment horizontal="center" vertical="center" wrapText="1"/>
    </xf>
    <xf numFmtId="2" fontId="14" fillId="11" borderId="8" xfId="0" applyNumberFormat="1" applyFont="1" applyFill="1" applyBorder="1" applyAlignment="1">
      <alignment horizontal="center" vertical="center" wrapText="1"/>
    </xf>
    <xf numFmtId="0" fontId="14" fillId="0" borderId="8" xfId="0" applyFont="1" applyBorder="1" applyAlignment="1">
      <alignment horizontal="center" vertical="center"/>
    </xf>
    <xf numFmtId="0" fontId="14" fillId="0" borderId="8" xfId="0" applyFont="1" applyBorder="1" applyAlignment="1">
      <alignment horizontal="left" vertical="center" wrapText="1"/>
    </xf>
    <xf numFmtId="2" fontId="14" fillId="2" borderId="8" xfId="0" applyNumberFormat="1" applyFont="1" applyFill="1" applyBorder="1" applyAlignment="1">
      <alignment horizontal="center" vertical="center"/>
    </xf>
    <xf numFmtId="2" fontId="14" fillId="11" borderId="8" xfId="0" applyNumberFormat="1" applyFont="1" applyFill="1" applyBorder="1" applyAlignment="1">
      <alignment horizontal="center" vertical="center"/>
    </xf>
    <xf numFmtId="0" fontId="14" fillId="0" borderId="8" xfId="0" applyFont="1" applyBorder="1" applyAlignment="1">
      <alignment horizontal="left" vertical="center"/>
    </xf>
    <xf numFmtId="2" fontId="19" fillId="8" borderId="8" xfId="0" applyNumberFormat="1" applyFont="1" applyFill="1" applyBorder="1" applyAlignment="1">
      <alignment horizontal="center" vertical="center" wrapText="1"/>
    </xf>
    <xf numFmtId="2" fontId="19" fillId="11" borderId="8" xfId="0" applyNumberFormat="1" applyFont="1" applyFill="1" applyBorder="1" applyAlignment="1">
      <alignment horizontal="center" vertical="center" wrapText="1"/>
    </xf>
    <xf numFmtId="0" fontId="19" fillId="0" borderId="8" xfId="0" applyFont="1" applyBorder="1" applyAlignment="1">
      <alignment horizontal="center" vertical="center"/>
    </xf>
    <xf numFmtId="0" fontId="19" fillId="0" borderId="5" xfId="0" applyFont="1" applyBorder="1" applyAlignment="1">
      <alignment horizontal="left" vertical="center"/>
    </xf>
    <xf numFmtId="2" fontId="19" fillId="2" borderId="8" xfId="0" applyNumberFormat="1" applyFont="1" applyFill="1" applyBorder="1" applyAlignment="1">
      <alignment horizontal="center" vertical="center"/>
    </xf>
    <xf numFmtId="2" fontId="19" fillId="11" borderId="8" xfId="0" applyNumberFormat="1" applyFont="1" applyFill="1" applyBorder="1" applyAlignment="1">
      <alignment horizontal="center" vertical="center"/>
    </xf>
    <xf numFmtId="0" fontId="19" fillId="17" borderId="8" xfId="0" applyFont="1" applyFill="1" applyBorder="1" applyAlignment="1">
      <alignment horizontal="center" vertical="center"/>
    </xf>
    <xf numFmtId="0" fontId="0" fillId="0" borderId="5" xfId="0" applyBorder="1"/>
    <xf numFmtId="0" fontId="0" fillId="0" borderId="5" xfId="0" applyBorder="1" applyAlignment="1">
      <alignment wrapText="1"/>
    </xf>
    <xf numFmtId="0" fontId="0" fillId="0" borderId="5" xfId="0" applyBorder="1" applyAlignment="1">
      <alignment horizontal="left"/>
    </xf>
    <xf numFmtId="2" fontId="0" fillId="0" borderId="5" xfId="0" applyNumberFormat="1" applyBorder="1"/>
    <xf numFmtId="0" fontId="0" fillId="0" borderId="5" xfId="0" applyBorder="1" applyAlignment="1">
      <alignment horizontal="left" vertical="center"/>
    </xf>
    <xf numFmtId="2" fontId="0" fillId="0" borderId="0" xfId="0" applyNumberFormat="1"/>
    <xf numFmtId="0" fontId="21" fillId="0" borderId="25" xfId="0" applyFont="1" applyBorder="1" applyAlignment="1">
      <alignment horizontal="center" vertical="center"/>
    </xf>
    <xf numFmtId="0" fontId="22" fillId="0" borderId="32" xfId="0" applyFont="1" applyBorder="1" applyAlignment="1">
      <alignment vertical="center" wrapText="1"/>
    </xf>
    <xf numFmtId="2" fontId="23" fillId="0" borderId="32" xfId="0" applyNumberFormat="1" applyFont="1" applyBorder="1" applyAlignment="1">
      <alignment horizontal="center" vertical="center"/>
    </xf>
    <xf numFmtId="2" fontId="23" fillId="11" borderId="32" xfId="0" applyNumberFormat="1" applyFont="1" applyFill="1" applyBorder="1" applyAlignment="1">
      <alignment horizontal="center" vertical="center"/>
    </xf>
    <xf numFmtId="0" fontId="24" fillId="0" borderId="32" xfId="0" applyFont="1" applyBorder="1" applyAlignment="1">
      <alignment vertical="center" wrapText="1"/>
    </xf>
    <xf numFmtId="0" fontId="0" fillId="0" borderId="43" xfId="0" applyBorder="1" applyAlignment="1">
      <alignment vertical="center" wrapText="1"/>
    </xf>
    <xf numFmtId="0" fontId="0" fillId="0" borderId="32" xfId="0" applyBorder="1" applyAlignment="1">
      <alignment vertical="center" wrapText="1"/>
    </xf>
    <xf numFmtId="0" fontId="25" fillId="0" borderId="0" xfId="0" applyFont="1"/>
    <xf numFmtId="0" fontId="0" fillId="0" borderId="8" xfId="0" applyBorder="1"/>
    <xf numFmtId="0" fontId="0" fillId="0" borderId="2" xfId="0" applyBorder="1"/>
    <xf numFmtId="0" fontId="0" fillId="0" borderId="6" xfId="0" applyBorder="1" applyAlignment="1">
      <alignment horizontal="center" vertical="center" wrapText="1"/>
    </xf>
    <xf numFmtId="49" fontId="0" fillId="0" borderId="0" xfId="0" applyNumberFormat="1"/>
    <xf numFmtId="0" fontId="0" fillId="0" borderId="25" xfId="0" applyBorder="1" applyAlignment="1">
      <alignment vertical="center"/>
    </xf>
    <xf numFmtId="0" fontId="0" fillId="0" borderId="2" xfId="0" applyBorder="1" applyAlignment="1">
      <alignment vertical="center"/>
    </xf>
    <xf numFmtId="0" fontId="0" fillId="0" borderId="5" xfId="0" applyBorder="1" applyAlignment="1">
      <alignment vertical="center"/>
    </xf>
    <xf numFmtId="0" fontId="28" fillId="0" borderId="0" xfId="0" applyFont="1"/>
    <xf numFmtId="0" fontId="36" fillId="19" borderId="56" xfId="0" applyFont="1" applyFill="1" applyBorder="1" applyAlignment="1">
      <alignment horizontal="center" vertical="center" wrapText="1"/>
    </xf>
    <xf numFmtId="0" fontId="33" fillId="0" borderId="54" xfId="0" applyFont="1" applyBorder="1" applyAlignment="1">
      <alignment horizontal="center" vertical="center" wrapText="1"/>
    </xf>
    <xf numFmtId="0" fontId="29" fillId="0" borderId="66" xfId="0" applyFont="1" applyBorder="1" applyAlignment="1">
      <alignment horizontal="justify" vertical="center" wrapText="1"/>
    </xf>
    <xf numFmtId="0" fontId="29" fillId="0" borderId="67" xfId="0" applyFont="1" applyBorder="1" applyAlignment="1">
      <alignment horizontal="center" vertical="center" wrapText="1"/>
    </xf>
    <xf numFmtId="0" fontId="40" fillId="0" borderId="25" xfId="0" applyFont="1" applyBorder="1" applyAlignment="1">
      <alignment horizontal="justify" vertical="center" wrapText="1"/>
    </xf>
    <xf numFmtId="0" fontId="28" fillId="0" borderId="25" xfId="0" applyFont="1" applyBorder="1" applyAlignment="1">
      <alignment horizontal="justify" vertical="center" wrapText="1"/>
    </xf>
    <xf numFmtId="0" fontId="27" fillId="0" borderId="25" xfId="0" applyFont="1" applyBorder="1" applyAlignment="1">
      <alignment horizontal="justify" vertical="center" wrapText="1"/>
    </xf>
    <xf numFmtId="0" fontId="28" fillId="0" borderId="0" xfId="0" applyFont="1" applyAlignment="1">
      <alignment horizontal="justify" vertical="center" wrapText="1"/>
    </xf>
    <xf numFmtId="0" fontId="27" fillId="0" borderId="0" xfId="0" applyFont="1" applyAlignment="1">
      <alignment horizontal="justify" vertical="center" wrapText="1"/>
    </xf>
    <xf numFmtId="0" fontId="28" fillId="0" borderId="68" xfId="0" applyFont="1" applyBorder="1" applyAlignment="1">
      <alignment horizontal="justify" vertical="center" wrapText="1"/>
    </xf>
    <xf numFmtId="0" fontId="27" fillId="0" borderId="68" xfId="0" applyFont="1" applyBorder="1" applyAlignment="1">
      <alignment horizontal="justify" vertical="center" wrapText="1"/>
    </xf>
    <xf numFmtId="0" fontId="0" fillId="2" borderId="0" xfId="0" applyFill="1"/>
    <xf numFmtId="0" fontId="27" fillId="0" borderId="18" xfId="0" applyFont="1" applyBorder="1" applyAlignment="1">
      <alignment horizontal="justify" vertical="center" wrapText="1"/>
    </xf>
    <xf numFmtId="0" fontId="27" fillId="0" borderId="5" xfId="0" applyFont="1" applyBorder="1" applyAlignment="1">
      <alignment horizontal="justify" vertical="center" wrapText="1"/>
    </xf>
    <xf numFmtId="0" fontId="27" fillId="0" borderId="18" xfId="0" applyFont="1" applyBorder="1" applyAlignment="1">
      <alignment horizontal="left" vertical="center" wrapText="1"/>
    </xf>
    <xf numFmtId="0" fontId="0" fillId="0" borderId="18" xfId="0" applyBorder="1" applyAlignment="1">
      <alignment horizontal="left"/>
    </xf>
    <xf numFmtId="0" fontId="27" fillId="0" borderId="5" xfId="0" applyFont="1" applyBorder="1" applyAlignment="1">
      <alignment horizontal="left" vertical="center"/>
    </xf>
    <xf numFmtId="0" fontId="27" fillId="0" borderId="5" xfId="0" applyFont="1" applyBorder="1" applyAlignment="1">
      <alignment horizontal="left" vertical="center" wrapText="1"/>
    </xf>
    <xf numFmtId="0" fontId="28" fillId="0" borderId="25" xfId="0" applyFont="1" applyBorder="1" applyAlignment="1">
      <alignment horizontal="center" vertical="center"/>
    </xf>
    <xf numFmtId="0" fontId="28" fillId="0" borderId="25" xfId="0" applyFont="1" applyBorder="1"/>
    <xf numFmtId="0" fontId="29" fillId="7" borderId="25" xfId="0" applyFont="1" applyFill="1" applyBorder="1" applyAlignment="1">
      <alignment horizontal="center" vertical="center" wrapText="1"/>
    </xf>
    <xf numFmtId="0" fontId="43" fillId="0" borderId="65" xfId="0" applyFont="1" applyBorder="1" applyAlignment="1">
      <alignment horizontal="center" vertical="center"/>
    </xf>
    <xf numFmtId="0" fontId="45" fillId="0" borderId="65" xfId="0" applyFont="1" applyBorder="1" applyAlignment="1">
      <alignment horizontal="center" vertical="center"/>
    </xf>
    <xf numFmtId="0" fontId="29" fillId="7" borderId="17" xfId="0" applyFont="1" applyFill="1" applyBorder="1" applyAlignment="1">
      <alignment horizontal="center" vertical="center" wrapText="1"/>
    </xf>
    <xf numFmtId="0" fontId="29" fillId="7" borderId="18" xfId="0" applyFont="1" applyFill="1" applyBorder="1" applyAlignment="1">
      <alignment horizontal="center" vertical="center" wrapText="1"/>
    </xf>
    <xf numFmtId="0" fontId="29" fillId="7" borderId="46" xfId="0" applyFont="1" applyFill="1" applyBorder="1" applyAlignment="1">
      <alignment horizontal="center" vertical="center" wrapText="1"/>
    </xf>
    <xf numFmtId="0" fontId="28" fillId="7" borderId="17" xfId="0" applyFont="1" applyFill="1" applyBorder="1" applyAlignment="1">
      <alignment horizontal="center" vertical="center" wrapText="1"/>
    </xf>
    <xf numFmtId="0" fontId="28" fillId="7" borderId="18" xfId="0" applyFont="1" applyFill="1" applyBorder="1" applyAlignment="1">
      <alignment horizontal="center" vertical="center" wrapText="1"/>
    </xf>
    <xf numFmtId="0" fontId="28" fillId="7" borderId="26" xfId="0" applyFont="1" applyFill="1" applyBorder="1" applyAlignment="1">
      <alignment horizontal="center" vertical="center" wrapText="1"/>
    </xf>
    <xf numFmtId="0" fontId="28" fillId="7" borderId="25" xfId="0" applyFont="1" applyFill="1" applyBorder="1" applyAlignment="1">
      <alignment horizontal="center" vertical="center" wrapText="1"/>
    </xf>
    <xf numFmtId="0" fontId="28" fillId="7" borderId="45" xfId="0" applyFont="1" applyFill="1" applyBorder="1" applyAlignment="1">
      <alignment horizontal="center" vertical="center" wrapText="1"/>
    </xf>
    <xf numFmtId="17" fontId="28" fillId="0" borderId="18" xfId="0" applyNumberFormat="1" applyFont="1" applyBorder="1" applyAlignment="1">
      <alignment horizontal="center" vertical="center" wrapText="1"/>
    </xf>
    <xf numFmtId="0" fontId="28" fillId="0" borderId="18" xfId="0" applyFont="1" applyBorder="1" applyAlignment="1">
      <alignment horizontal="left" vertical="center" wrapText="1"/>
    </xf>
    <xf numFmtId="0" fontId="28" fillId="0" borderId="18" xfId="0" applyFont="1" applyBorder="1" applyAlignment="1">
      <alignment horizontal="center" vertical="center" wrapText="1"/>
    </xf>
    <xf numFmtId="0" fontId="28" fillId="0" borderId="17" xfId="0" applyFont="1" applyBorder="1" applyAlignment="1">
      <alignment horizontal="center" vertical="center" wrapText="1"/>
    </xf>
    <xf numFmtId="0" fontId="28" fillId="0" borderId="46" xfId="0" applyFont="1" applyBorder="1" applyAlignment="1">
      <alignment horizontal="center" vertical="center" wrapText="1"/>
    </xf>
    <xf numFmtId="17" fontId="28" fillId="0" borderId="5" xfId="0" applyNumberFormat="1" applyFont="1" applyBorder="1" applyAlignment="1">
      <alignment horizontal="center" vertical="center" wrapText="1"/>
    </xf>
    <xf numFmtId="0" fontId="28" fillId="0" borderId="5" xfId="0" applyFont="1" applyBorder="1" applyAlignment="1">
      <alignment horizontal="left" vertical="center" wrapText="1"/>
    </xf>
    <xf numFmtId="0" fontId="28" fillId="0" borderId="5"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0" xfId="0" applyFont="1" applyAlignment="1">
      <alignment horizontal="center" vertical="center" wrapText="1"/>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46"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6" xfId="0" applyFont="1" applyBorder="1" applyAlignment="1">
      <alignment horizontal="center" vertical="center" wrapText="1"/>
    </xf>
    <xf numFmtId="0" fontId="49" fillId="0" borderId="0" xfId="0" applyFont="1" applyAlignment="1">
      <alignment horizontal="center" vertical="center" wrapText="1"/>
    </xf>
    <xf numFmtId="0" fontId="28" fillId="2" borderId="5" xfId="0" applyFont="1" applyFill="1" applyBorder="1" applyAlignment="1">
      <alignment horizontal="center" vertical="center"/>
    </xf>
    <xf numFmtId="0" fontId="28" fillId="2" borderId="25" xfId="0" applyFont="1" applyFill="1" applyBorder="1" applyAlignment="1">
      <alignment horizontal="center" vertical="center"/>
    </xf>
    <xf numFmtId="9" fontId="28" fillId="7" borderId="18" xfId="0" applyNumberFormat="1" applyFont="1" applyFill="1" applyBorder="1" applyAlignment="1">
      <alignment horizontal="left" vertical="center"/>
    </xf>
    <xf numFmtId="0" fontId="28" fillId="5" borderId="18" xfId="0" applyFont="1" applyFill="1" applyBorder="1" applyAlignment="1">
      <alignment horizontal="left" vertical="center"/>
    </xf>
    <xf numFmtId="0" fontId="28" fillId="7" borderId="25" xfId="0" applyFont="1" applyFill="1" applyBorder="1" applyAlignment="1">
      <alignment horizontal="left" vertical="center"/>
    </xf>
    <xf numFmtId="0" fontId="28" fillId="5" borderId="25" xfId="0" applyFont="1" applyFill="1" applyBorder="1" applyAlignment="1">
      <alignment horizontal="left" vertical="center"/>
    </xf>
    <xf numFmtId="0" fontId="28" fillId="0" borderId="25" xfId="0" applyFont="1" applyBorder="1" applyAlignment="1">
      <alignment horizontal="left" vertical="center"/>
    </xf>
    <xf numFmtId="0" fontId="39" fillId="2" borderId="5" xfId="0" applyFont="1" applyFill="1" applyBorder="1" applyAlignment="1">
      <alignment horizontal="center" vertical="center"/>
    </xf>
    <xf numFmtId="0" fontId="50" fillId="7" borderId="46" xfId="0" applyFont="1" applyFill="1" applyBorder="1" applyAlignment="1">
      <alignment horizontal="center" vertical="center" wrapText="1"/>
    </xf>
    <xf numFmtId="0" fontId="50" fillId="7" borderId="17" xfId="0" applyFont="1" applyFill="1" applyBorder="1" applyAlignment="1">
      <alignment horizontal="center" vertical="center" wrapText="1"/>
    </xf>
    <xf numFmtId="0" fontId="29" fillId="7" borderId="25" xfId="0" applyFont="1" applyFill="1" applyBorder="1" applyAlignment="1">
      <alignment vertical="center" wrapText="1"/>
    </xf>
    <xf numFmtId="0" fontId="0" fillId="0" borderId="5" xfId="0" applyBorder="1" applyAlignment="1">
      <alignment horizontal="right"/>
    </xf>
    <xf numFmtId="0" fontId="0" fillId="0" borderId="18" xfId="0" applyBorder="1" applyAlignment="1">
      <alignment horizontal="right" vertical="center"/>
    </xf>
    <xf numFmtId="0" fontId="0" fillId="0" borderId="5" xfId="0" applyBorder="1" applyAlignment="1">
      <alignment horizontal="right" vertical="center"/>
    </xf>
    <xf numFmtId="0" fontId="51" fillId="5" borderId="8" xfId="0" applyFont="1" applyFill="1" applyBorder="1" applyAlignment="1">
      <alignment horizontal="right" vertical="center"/>
    </xf>
    <xf numFmtId="0" fontId="51" fillId="5" borderId="5" xfId="0" applyFont="1" applyFill="1" applyBorder="1" applyAlignment="1">
      <alignment horizontal="right" vertical="center"/>
    </xf>
    <xf numFmtId="0" fontId="28" fillId="0" borderId="0" xfId="0" applyFont="1" applyAlignment="1">
      <alignment vertical="center"/>
    </xf>
    <xf numFmtId="0" fontId="28" fillId="0" borderId="0" xfId="0" applyFont="1" applyAlignment="1">
      <alignment horizontal="center" vertical="center"/>
    </xf>
    <xf numFmtId="0" fontId="28" fillId="0" borderId="10"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xf>
    <xf numFmtId="0" fontId="28" fillId="0" borderId="3" xfId="0" applyFont="1" applyBorder="1" applyAlignment="1">
      <alignment horizontal="center" vertical="center"/>
    </xf>
    <xf numFmtId="0" fontId="28" fillId="0" borderId="5" xfId="0" applyFont="1" applyBorder="1" applyAlignment="1">
      <alignment horizontal="center" vertical="center"/>
    </xf>
    <xf numFmtId="0" fontId="28" fillId="0" borderId="4" xfId="0" applyFont="1" applyBorder="1" applyAlignment="1">
      <alignment horizontal="center" vertical="center"/>
    </xf>
    <xf numFmtId="0" fontId="28" fillId="0" borderId="1" xfId="0" applyFont="1" applyBorder="1" applyAlignment="1">
      <alignment horizontal="center" vertical="center"/>
    </xf>
    <xf numFmtId="0" fontId="28" fillId="0" borderId="0" xfId="0" applyFont="1" applyAlignment="1">
      <alignment vertical="center" wrapText="1"/>
    </xf>
    <xf numFmtId="0" fontId="50" fillId="7" borderId="70" xfId="0" applyFont="1" applyFill="1" applyBorder="1" applyAlignment="1">
      <alignment horizontal="center" vertical="center" wrapText="1"/>
    </xf>
    <xf numFmtId="0" fontId="29" fillId="7" borderId="43" xfId="0" applyFont="1" applyFill="1" applyBorder="1" applyAlignment="1">
      <alignment horizontal="center" vertical="center" wrapText="1"/>
    </xf>
    <xf numFmtId="0" fontId="50" fillId="7" borderId="43" xfId="0" applyFont="1" applyFill="1" applyBorder="1" applyAlignment="1">
      <alignment horizontal="center" vertical="center" wrapText="1"/>
    </xf>
    <xf numFmtId="0" fontId="29" fillId="7" borderId="70" xfId="0" applyFont="1" applyFill="1" applyBorder="1" applyAlignment="1">
      <alignment horizontal="center" vertical="center" wrapText="1"/>
    </xf>
    <xf numFmtId="0" fontId="29" fillId="7" borderId="69" xfId="0" applyFont="1" applyFill="1" applyBorder="1" applyAlignment="1">
      <alignment horizontal="center" vertical="center" wrapText="1"/>
    </xf>
    <xf numFmtId="0" fontId="28" fillId="0" borderId="25" xfId="0" applyFont="1" applyBorder="1" applyAlignment="1">
      <alignment vertical="center"/>
    </xf>
    <xf numFmtId="0" fontId="54" fillId="20" borderId="70" xfId="0" applyFont="1" applyFill="1" applyBorder="1" applyAlignment="1">
      <alignment horizontal="center" vertical="center" wrapText="1"/>
    </xf>
    <xf numFmtId="0" fontId="54" fillId="20" borderId="43" xfId="0" applyFont="1" applyFill="1" applyBorder="1" applyAlignment="1">
      <alignment horizontal="center" vertical="center" wrapText="1"/>
    </xf>
    <xf numFmtId="0" fontId="28" fillId="0" borderId="5" xfId="0" applyFont="1" applyBorder="1" applyAlignment="1">
      <alignment vertical="center"/>
    </xf>
    <xf numFmtId="0" fontId="33" fillId="7" borderId="18" xfId="0" applyFont="1" applyFill="1" applyBorder="1" applyAlignment="1">
      <alignment horizontal="left" vertical="center" wrapText="1"/>
    </xf>
    <xf numFmtId="0" fontId="28" fillId="0" borderId="18" xfId="0" applyFont="1" applyBorder="1" applyAlignment="1">
      <alignment horizontal="left" vertical="center"/>
    </xf>
    <xf numFmtId="0" fontId="28" fillId="0" borderId="5" xfId="0" applyFont="1" applyBorder="1" applyAlignment="1">
      <alignment horizontal="left" vertical="center"/>
    </xf>
    <xf numFmtId="0" fontId="28" fillId="0" borderId="8" xfId="0" applyFont="1" applyBorder="1" applyAlignment="1">
      <alignment horizontal="left" vertical="center"/>
    </xf>
    <xf numFmtId="0" fontId="42" fillId="0" borderId="0" xfId="0" applyFont="1" applyAlignment="1">
      <alignment horizontal="center"/>
    </xf>
    <xf numFmtId="0" fontId="0" fillId="0" borderId="8" xfId="0" applyBorder="1" applyAlignment="1">
      <alignment horizontal="left"/>
    </xf>
    <xf numFmtId="0" fontId="29" fillId="0" borderId="0" xfId="0" applyFont="1" applyAlignment="1">
      <alignment horizontal="center" vertical="center" wrapText="1"/>
    </xf>
    <xf numFmtId="0" fontId="29" fillId="0" borderId="71" xfId="0" applyFont="1" applyBorder="1" applyAlignment="1">
      <alignment horizontal="center" vertical="center" wrapText="1"/>
    </xf>
    <xf numFmtId="0" fontId="55" fillId="0" borderId="25" xfId="0" applyFont="1" applyBorder="1" applyAlignment="1">
      <alignment horizontal="left" vertical="center" wrapText="1"/>
    </xf>
    <xf numFmtId="0" fontId="26" fillId="0" borderId="25" xfId="0" applyFont="1" applyBorder="1" applyAlignment="1">
      <alignment horizontal="left" vertical="center" wrapText="1"/>
    </xf>
    <xf numFmtId="0" fontId="55" fillId="0" borderId="67" xfId="0" applyFont="1" applyBorder="1" applyAlignment="1">
      <alignment horizontal="left" vertical="center" wrapText="1"/>
    </xf>
    <xf numFmtId="0" fontId="26" fillId="0" borderId="67" xfId="0" applyFont="1" applyBorder="1" applyAlignment="1">
      <alignment horizontal="left" vertical="center" wrapText="1"/>
    </xf>
    <xf numFmtId="0" fontId="44" fillId="0" borderId="72" xfId="1" applyFont="1" applyFill="1" applyBorder="1" applyAlignment="1">
      <alignment horizontal="left" vertical="center"/>
    </xf>
    <xf numFmtId="0" fontId="28" fillId="0" borderId="72" xfId="0" applyFont="1" applyBorder="1" applyAlignment="1">
      <alignment horizontal="left" vertical="center" wrapText="1"/>
    </xf>
    <xf numFmtId="0" fontId="44" fillId="0" borderId="72" xfId="1" applyFont="1" applyBorder="1" applyAlignment="1">
      <alignment horizontal="left" vertical="center"/>
    </xf>
    <xf numFmtId="0" fontId="44" fillId="0" borderId="72" xfId="1" quotePrefix="1" applyFont="1" applyBorder="1" applyAlignment="1">
      <alignment horizontal="left" vertical="center"/>
    </xf>
    <xf numFmtId="0" fontId="28" fillId="0" borderId="0" xfId="0" applyFont="1" applyAlignment="1">
      <alignment horizontal="right" vertical="center"/>
    </xf>
    <xf numFmtId="0" fontId="44" fillId="0" borderId="73" xfId="1" applyFont="1" applyFill="1" applyBorder="1" applyAlignment="1">
      <alignment horizontal="left" vertical="center"/>
    </xf>
    <xf numFmtId="0" fontId="28" fillId="0" borderId="73" xfId="0" applyFont="1" applyBorder="1" applyAlignment="1">
      <alignment horizontal="left" vertical="center" wrapText="1"/>
    </xf>
    <xf numFmtId="0" fontId="28" fillId="0" borderId="74" xfId="0" applyFont="1" applyBorder="1" applyAlignment="1">
      <alignment horizontal="left" vertical="center" wrapText="1"/>
    </xf>
    <xf numFmtId="0" fontId="44" fillId="0" borderId="74" xfId="1" applyFont="1" applyFill="1" applyBorder="1" applyAlignment="1">
      <alignment horizontal="left" vertical="center"/>
    </xf>
    <xf numFmtId="0" fontId="49" fillId="0" borderId="18" xfId="0" applyFont="1" applyBorder="1" applyAlignment="1">
      <alignment horizontal="left" vertical="center" wrapText="1"/>
    </xf>
    <xf numFmtId="0" fontId="49" fillId="0" borderId="18" xfId="0" applyFont="1" applyBorder="1" applyAlignment="1">
      <alignment horizontal="left" vertical="center"/>
    </xf>
    <xf numFmtId="0" fontId="49" fillId="0" borderId="18" xfId="0" applyFont="1" applyBorder="1" applyAlignment="1">
      <alignment horizontal="right" vertical="center"/>
    </xf>
    <xf numFmtId="0" fontId="0" fillId="0" borderId="25" xfId="0" applyBorder="1" applyAlignment="1">
      <alignment horizontal="right" vertical="center"/>
    </xf>
    <xf numFmtId="0" fontId="0" fillId="0" borderId="2" xfId="0" applyBorder="1" applyAlignment="1">
      <alignment horizontal="right" vertical="center"/>
    </xf>
    <xf numFmtId="0" fontId="0" fillId="0" borderId="0" xfId="0" applyAlignment="1">
      <alignment horizontal="right" vertical="center"/>
    </xf>
    <xf numFmtId="0" fontId="0" fillId="10" borderId="18" xfId="0" applyFill="1" applyBorder="1" applyAlignment="1">
      <alignment horizontal="center"/>
    </xf>
    <xf numFmtId="0" fontId="0" fillId="12" borderId="18" xfId="0" applyFill="1" applyBorder="1" applyAlignment="1">
      <alignment horizontal="center"/>
    </xf>
    <xf numFmtId="0" fontId="0" fillId="13" borderId="19" xfId="0" applyFill="1" applyBorder="1" applyAlignment="1">
      <alignment horizontal="center"/>
    </xf>
    <xf numFmtId="0" fontId="0" fillId="0" borderId="25" xfId="0" applyBorder="1" applyAlignment="1">
      <alignment horizontal="center"/>
    </xf>
    <xf numFmtId="0" fontId="0" fillId="0" borderId="27" xfId="0" applyBorder="1" applyAlignment="1">
      <alignment horizontal="center"/>
    </xf>
    <xf numFmtId="0" fontId="0" fillId="0" borderId="21" xfId="0" applyBorder="1" applyAlignment="1">
      <alignment horizontal="center" vertical="center"/>
    </xf>
    <xf numFmtId="0" fontId="0" fillId="10" borderId="12" xfId="0" applyFill="1" applyBorder="1" applyAlignment="1">
      <alignment horizontal="center"/>
    </xf>
    <xf numFmtId="0" fontId="0" fillId="10" borderId="2" xfId="0" applyFill="1" applyBorder="1" applyAlignment="1">
      <alignment horizontal="center"/>
    </xf>
    <xf numFmtId="0" fontId="0" fillId="11" borderId="2" xfId="0" applyFill="1" applyBorder="1" applyAlignment="1">
      <alignment horizontal="center"/>
    </xf>
    <xf numFmtId="0" fontId="0" fillId="12" borderId="23" xfId="0" applyFill="1" applyBorder="1" applyAlignment="1">
      <alignment horizontal="center"/>
    </xf>
    <xf numFmtId="0" fontId="0" fillId="10" borderId="10" xfId="0" applyFill="1" applyBorder="1" applyAlignment="1">
      <alignment horizontal="center"/>
    </xf>
    <xf numFmtId="0" fontId="0" fillId="10" borderId="0" xfId="0" applyFill="1" applyAlignment="1">
      <alignment horizontal="center"/>
    </xf>
    <xf numFmtId="0" fontId="0" fillId="11" borderId="0" xfId="0" applyFill="1" applyAlignment="1">
      <alignment horizontal="center"/>
    </xf>
    <xf numFmtId="0" fontId="0" fillId="12" borderId="0" xfId="0" applyFill="1" applyAlignment="1">
      <alignment horizontal="center"/>
    </xf>
    <xf numFmtId="0" fontId="0" fillId="12" borderId="21" xfId="0" applyFill="1" applyBorder="1" applyAlignment="1">
      <alignment horizontal="center"/>
    </xf>
    <xf numFmtId="0" fontId="0" fillId="13" borderId="21" xfId="0" applyFill="1" applyBorder="1" applyAlignment="1">
      <alignment horizontal="center"/>
    </xf>
    <xf numFmtId="0" fontId="0" fillId="10" borderId="26" xfId="0" applyFill="1" applyBorder="1" applyAlignment="1">
      <alignment horizontal="center"/>
    </xf>
    <xf numFmtId="0" fontId="0" fillId="11" borderId="25" xfId="0" applyFill="1" applyBorder="1" applyAlignment="1">
      <alignment horizontal="center"/>
    </xf>
    <xf numFmtId="0" fontId="0" fillId="12" borderId="25" xfId="0" applyFill="1" applyBorder="1" applyAlignment="1">
      <alignment horizontal="center"/>
    </xf>
    <xf numFmtId="0" fontId="0" fillId="13" borderId="25" xfId="0" applyFill="1" applyBorder="1" applyAlignment="1">
      <alignment horizontal="center"/>
    </xf>
    <xf numFmtId="0" fontId="0" fillId="13" borderId="27" xfId="0" applyFill="1" applyBorder="1" applyAlignment="1">
      <alignment horizontal="center"/>
    </xf>
    <xf numFmtId="0" fontId="29" fillId="0" borderId="25" xfId="0" applyFont="1" applyBorder="1" applyAlignment="1">
      <alignment horizontal="center" vertical="center"/>
    </xf>
    <xf numFmtId="0" fontId="29" fillId="0" borderId="25" xfId="0" applyFont="1" applyBorder="1" applyAlignment="1">
      <alignment horizontal="center" vertical="center" wrapText="1"/>
    </xf>
    <xf numFmtId="0" fontId="28" fillId="0" borderId="32" xfId="0" applyFont="1" applyBorder="1" applyAlignment="1">
      <alignment horizontal="center" vertical="center" wrapText="1"/>
    </xf>
    <xf numFmtId="0" fontId="28" fillId="0" borderId="2" xfId="0" applyFont="1" applyBorder="1" applyAlignment="1">
      <alignment horizontal="left" vertical="center" wrapText="1"/>
    </xf>
    <xf numFmtId="0" fontId="28" fillId="0" borderId="2" xfId="0" applyFont="1" applyBorder="1"/>
    <xf numFmtId="0" fontId="28" fillId="0" borderId="2" xfId="0" applyFont="1" applyBorder="1" applyAlignment="1">
      <alignment vertical="center"/>
    </xf>
    <xf numFmtId="0" fontId="28" fillId="0" borderId="5" xfId="0" applyFont="1" applyBorder="1"/>
    <xf numFmtId="0" fontId="28" fillId="0" borderId="8" xfId="0" applyFont="1" applyBorder="1"/>
    <xf numFmtId="0" fontId="28" fillId="0" borderId="5" xfId="0" applyFont="1" applyBorder="1" applyAlignment="1">
      <alignment vertical="center" wrapText="1"/>
    </xf>
    <xf numFmtId="0" fontId="28" fillId="0" borderId="8" xfId="0" applyFont="1" applyBorder="1" applyAlignment="1">
      <alignment wrapText="1"/>
    </xf>
    <xf numFmtId="0" fontId="28" fillId="0" borderId="8" xfId="0" applyFont="1" applyBorder="1" applyAlignment="1">
      <alignment vertical="center" wrapText="1"/>
    </xf>
    <xf numFmtId="0" fontId="28" fillId="0" borderId="2" xfId="0" applyFont="1" applyBorder="1" applyAlignment="1">
      <alignment horizontal="center" vertical="center" wrapText="1"/>
    </xf>
    <xf numFmtId="0" fontId="29" fillId="7" borderId="8" xfId="0" applyFont="1" applyFill="1" applyBorder="1" applyAlignment="1">
      <alignment horizontal="center" vertical="center" wrapText="1"/>
    </xf>
    <xf numFmtId="0" fontId="29" fillId="7" borderId="5" xfId="0" applyFont="1" applyFill="1" applyBorder="1" applyAlignment="1">
      <alignment horizontal="center" vertical="center" wrapText="1"/>
    </xf>
    <xf numFmtId="0" fontId="60" fillId="0" borderId="0" xfId="0" applyFont="1"/>
    <xf numFmtId="0" fontId="60" fillId="0" borderId="0" xfId="0" applyFont="1" applyAlignment="1">
      <alignment horizontal="left" vertical="center"/>
    </xf>
    <xf numFmtId="0" fontId="60" fillId="0" borderId="10" xfId="0" applyFont="1" applyBorder="1" applyAlignment="1">
      <alignment horizontal="center"/>
    </xf>
    <xf numFmtId="0" fontId="60" fillId="0" borderId="7" xfId="0" applyFont="1" applyBorder="1" applyAlignment="1">
      <alignment horizontal="center"/>
    </xf>
    <xf numFmtId="0" fontId="63" fillId="0" borderId="0" xfId="0" applyFont="1" applyAlignment="1">
      <alignment horizontal="left" vertical="center"/>
    </xf>
    <xf numFmtId="0" fontId="63" fillId="0" borderId="0" xfId="0" applyFont="1"/>
    <xf numFmtId="0" fontId="60" fillId="0" borderId="8" xfId="0" applyFont="1" applyBorder="1" applyAlignment="1">
      <alignment horizontal="left" vertical="center"/>
    </xf>
    <xf numFmtId="0" fontId="60" fillId="0" borderId="8" xfId="0" applyFont="1" applyBorder="1"/>
    <xf numFmtId="0" fontId="60" fillId="0" borderId="10" xfId="0" applyFont="1" applyBorder="1"/>
    <xf numFmtId="0" fontId="60" fillId="0" borderId="9" xfId="0" applyFont="1" applyBorder="1"/>
    <xf numFmtId="0" fontId="60" fillId="0" borderId="10" xfId="0" applyFont="1" applyBorder="1" applyAlignment="1">
      <alignment horizontal="right"/>
    </xf>
    <xf numFmtId="0" fontId="60" fillId="0" borderId="11" xfId="0" applyFont="1" applyBorder="1"/>
    <xf numFmtId="0" fontId="60" fillId="0" borderId="7" xfId="0" applyFont="1" applyBorder="1"/>
    <xf numFmtId="0" fontId="64" fillId="0" borderId="7" xfId="0" applyFont="1" applyBorder="1"/>
    <xf numFmtId="0" fontId="60" fillId="0" borderId="12" xfId="0" applyFont="1" applyBorder="1"/>
    <xf numFmtId="0" fontId="60" fillId="0" borderId="75" xfId="0" applyFont="1" applyBorder="1"/>
    <xf numFmtId="0" fontId="60" fillId="0" borderId="2" xfId="0" applyFont="1" applyBorder="1"/>
    <xf numFmtId="0" fontId="70" fillId="0" borderId="12" xfId="0" applyFont="1" applyBorder="1"/>
    <xf numFmtId="0" fontId="64" fillId="0" borderId="0" xfId="0" applyFont="1"/>
    <xf numFmtId="0" fontId="60" fillId="0" borderId="6" xfId="0" applyFont="1" applyBorder="1"/>
    <xf numFmtId="0" fontId="60" fillId="0" borderId="6" xfId="0" applyFont="1" applyBorder="1" applyAlignment="1">
      <alignment horizontal="center" vertical="center"/>
    </xf>
    <xf numFmtId="0" fontId="64" fillId="2" borderId="8" xfId="0" applyFont="1" applyFill="1" applyBorder="1" applyAlignment="1">
      <alignment horizontal="center"/>
    </xf>
    <xf numFmtId="0" fontId="61" fillId="0" borderId="5" xfId="0" applyFont="1" applyBorder="1" applyAlignment="1">
      <alignment horizontal="center" vertical="center"/>
    </xf>
    <xf numFmtId="0" fontId="61" fillId="0" borderId="5" xfId="0" applyFont="1" applyBorder="1" applyAlignment="1">
      <alignment horizontal="left" vertical="center"/>
    </xf>
    <xf numFmtId="0" fontId="60" fillId="0" borderId="3" xfId="0" applyFont="1" applyBorder="1"/>
    <xf numFmtId="0" fontId="60" fillId="0" borderId="1" xfId="0" applyFont="1" applyBorder="1" applyAlignment="1">
      <alignment horizontal="center" vertical="center"/>
    </xf>
    <xf numFmtId="0" fontId="60" fillId="0" borderId="77" xfId="0" applyFont="1" applyBorder="1"/>
    <xf numFmtId="0" fontId="60" fillId="0" borderId="76" xfId="0" applyFont="1" applyBorder="1"/>
    <xf numFmtId="0" fontId="60" fillId="0" borderId="9" xfId="0" applyFont="1" applyBorder="1" applyAlignment="1">
      <alignment horizontal="right" vertical="center"/>
    </xf>
    <xf numFmtId="0" fontId="63" fillId="0" borderId="76" xfId="0" applyFont="1" applyBorder="1"/>
    <xf numFmtId="0" fontId="60" fillId="0" borderId="3" xfId="0" applyFont="1" applyBorder="1" applyAlignment="1">
      <alignment horizontal="center" vertical="center"/>
    </xf>
    <xf numFmtId="0" fontId="60" fillId="0" borderId="4" xfId="0" applyFont="1" applyBorder="1" applyAlignment="1">
      <alignment horizontal="right" vertical="center"/>
    </xf>
    <xf numFmtId="0" fontId="75" fillId="0" borderId="0" xfId="0" applyFont="1" applyAlignment="1">
      <alignment horizontal="center"/>
    </xf>
    <xf numFmtId="0" fontId="63" fillId="0" borderId="0" xfId="0" applyFont="1" applyAlignment="1">
      <alignment horizontal="center"/>
    </xf>
    <xf numFmtId="0" fontId="60" fillId="0" borderId="1" xfId="0" applyFont="1" applyBorder="1"/>
    <xf numFmtId="164" fontId="60" fillId="0" borderId="1" xfId="0" applyNumberFormat="1" applyFont="1" applyBorder="1" applyAlignment="1">
      <alignment horizontal="center" vertical="center"/>
    </xf>
    <xf numFmtId="0" fontId="60" fillId="0" borderId="1" xfId="0" applyFont="1" applyBorder="1" applyAlignment="1">
      <alignment horizontal="left" vertical="center"/>
    </xf>
    <xf numFmtId="0" fontId="80" fillId="0" borderId="0" xfId="0" applyFont="1" applyAlignment="1">
      <alignment vertical="top" wrapText="1"/>
    </xf>
    <xf numFmtId="0" fontId="81" fillId="0" borderId="0" xfId="0" applyFont="1"/>
    <xf numFmtId="0" fontId="70" fillId="0" borderId="0" xfId="0" applyFont="1" applyAlignment="1">
      <alignment horizontal="right" vertical="center"/>
    </xf>
    <xf numFmtId="0" fontId="60" fillId="0" borderId="10" xfId="0" applyFont="1" applyBorder="1" applyAlignment="1">
      <alignment horizontal="right" vertical="center"/>
    </xf>
    <xf numFmtId="0" fontId="60" fillId="0" borderId="7" xfId="0" applyFont="1" applyBorder="1" applyAlignment="1">
      <alignment horizontal="right" vertical="center"/>
    </xf>
    <xf numFmtId="0" fontId="60" fillId="0" borderId="7" xfId="0" applyFont="1" applyBorder="1" applyAlignment="1">
      <alignment horizontal="right"/>
    </xf>
    <xf numFmtId="0" fontId="63" fillId="0" borderId="0" xfId="0" applyFont="1" applyAlignment="1">
      <alignment wrapText="1"/>
    </xf>
    <xf numFmtId="0" fontId="33" fillId="0" borderId="0" xfId="0" applyFont="1" applyAlignment="1">
      <alignment vertical="center"/>
    </xf>
    <xf numFmtId="0" fontId="33" fillId="0" borderId="0" xfId="0" applyFont="1" applyAlignment="1">
      <alignment horizontal="center" vertical="center"/>
    </xf>
    <xf numFmtId="0" fontId="33" fillId="0" borderId="0" xfId="0" applyFont="1" applyAlignment="1">
      <alignment vertical="center" wrapText="1"/>
    </xf>
    <xf numFmtId="0" fontId="29" fillId="0" borderId="43" xfId="0" applyFont="1" applyBorder="1" applyAlignment="1">
      <alignment horizontal="center" vertical="center"/>
    </xf>
    <xf numFmtId="0" fontId="29" fillId="0" borderId="43" xfId="0" applyFont="1" applyBorder="1" applyAlignment="1">
      <alignment horizontal="center" vertical="center" wrapText="1"/>
    </xf>
    <xf numFmtId="0" fontId="29" fillId="0" borderId="44" xfId="0" applyFont="1" applyBorder="1" applyAlignment="1">
      <alignment horizontal="center" vertical="center"/>
    </xf>
    <xf numFmtId="0" fontId="33" fillId="0" borderId="5" xfId="0" applyFont="1" applyBorder="1" applyAlignment="1">
      <alignment horizontal="center" vertical="center"/>
    </xf>
    <xf numFmtId="0" fontId="35" fillId="0" borderId="50" xfId="0" applyFont="1" applyBorder="1" applyAlignment="1">
      <alignment vertical="center" wrapText="1"/>
    </xf>
    <xf numFmtId="0" fontId="35" fillId="0" borderId="0" xfId="0" applyFont="1" applyAlignment="1">
      <alignment vertical="center" wrapText="1"/>
    </xf>
    <xf numFmtId="0" fontId="35" fillId="0" borderId="51" xfId="0" applyFont="1" applyBorder="1" applyAlignment="1">
      <alignment vertical="center" wrapText="1"/>
    </xf>
    <xf numFmtId="0" fontId="35" fillId="0" borderId="42" xfId="0" applyFont="1" applyBorder="1" applyAlignment="1">
      <alignment vertical="center" wrapText="1"/>
    </xf>
    <xf numFmtId="0" fontId="35" fillId="0" borderId="43" xfId="0" applyFont="1" applyBorder="1" applyAlignment="1">
      <alignment vertical="center" wrapText="1"/>
    </xf>
    <xf numFmtId="0" fontId="35" fillId="0" borderId="44" xfId="0" applyFont="1" applyBorder="1" applyAlignment="1">
      <alignment vertical="center" wrapText="1"/>
    </xf>
    <xf numFmtId="0" fontId="33" fillId="0" borderId="5" xfId="0" applyFont="1" applyBorder="1" applyAlignment="1">
      <alignment vertical="center"/>
    </xf>
    <xf numFmtId="9" fontId="33" fillId="0" borderId="0" xfId="0" applyNumberFormat="1" applyFont="1" applyAlignment="1">
      <alignment horizontal="center" vertical="center"/>
    </xf>
    <xf numFmtId="0" fontId="87" fillId="0" borderId="0" xfId="0" applyFont="1"/>
    <xf numFmtId="0" fontId="87" fillId="0" borderId="0" xfId="0" applyFont="1" applyAlignment="1">
      <alignment horizontal="left" vertical="center"/>
    </xf>
    <xf numFmtId="0" fontId="88" fillId="0" borderId="0" xfId="0" applyFont="1"/>
    <xf numFmtId="0" fontId="88" fillId="0" borderId="0" xfId="0" applyFont="1" applyAlignment="1">
      <alignment horizontal="right" vertical="center"/>
    </xf>
    <xf numFmtId="0" fontId="87" fillId="0" borderId="0" xfId="0" quotePrefix="1" applyFont="1"/>
    <xf numFmtId="0" fontId="87" fillId="0" borderId="0" xfId="0" applyFont="1" applyAlignment="1">
      <alignment vertical="center" wrapText="1"/>
    </xf>
    <xf numFmtId="0" fontId="87" fillId="0" borderId="0" xfId="0" applyFont="1" applyAlignment="1">
      <alignment wrapText="1"/>
    </xf>
    <xf numFmtId="0" fontId="87" fillId="0" borderId="0" xfId="0" applyFont="1" applyAlignment="1">
      <alignment horizontal="center" vertical="center"/>
    </xf>
    <xf numFmtId="49" fontId="0" fillId="11" borderId="18" xfId="0" applyNumberFormat="1" applyFill="1" applyBorder="1" applyAlignment="1">
      <alignment horizontal="center"/>
    </xf>
    <xf numFmtId="0" fontId="33" fillId="7" borderId="82" xfId="0" applyFont="1" applyFill="1" applyBorder="1" applyAlignment="1">
      <alignment horizontal="center" wrapText="1"/>
    </xf>
    <xf numFmtId="0" fontId="33" fillId="7" borderId="79" xfId="0" applyFont="1" applyFill="1" applyBorder="1" applyAlignment="1">
      <alignment horizontal="center" wrapText="1"/>
    </xf>
    <xf numFmtId="0" fontId="33" fillId="7" borderId="83" xfId="0" applyFont="1" applyFill="1" applyBorder="1" applyAlignment="1">
      <alignment horizontal="center" wrapText="1"/>
    </xf>
    <xf numFmtId="0" fontId="28" fillId="0" borderId="33" xfId="0" applyFont="1" applyBorder="1" applyAlignment="1">
      <alignment horizontal="center" vertical="center"/>
    </xf>
    <xf numFmtId="0" fontId="28" fillId="0" borderId="34" xfId="0" applyFont="1" applyBorder="1" applyAlignment="1">
      <alignment horizontal="center" vertical="center"/>
    </xf>
    <xf numFmtId="0" fontId="28" fillId="0" borderId="81" xfId="0" applyFont="1" applyBorder="1" applyAlignment="1">
      <alignment horizontal="center" vertical="center"/>
    </xf>
    <xf numFmtId="0" fontId="28" fillId="2" borderId="0" xfId="0" applyFont="1" applyFill="1" applyAlignment="1">
      <alignment horizontal="center" vertical="center"/>
    </xf>
    <xf numFmtId="0" fontId="28" fillId="2" borderId="33" xfId="0" applyFont="1" applyFill="1" applyBorder="1" applyAlignment="1">
      <alignment horizontal="center" vertical="center"/>
    </xf>
    <xf numFmtId="0" fontId="28" fillId="2" borderId="34" xfId="0" applyFont="1" applyFill="1" applyBorder="1" applyAlignment="1">
      <alignment horizontal="center" vertical="center"/>
    </xf>
    <xf numFmtId="0" fontId="28" fillId="2" borderId="81" xfId="0" applyFont="1" applyFill="1" applyBorder="1" applyAlignment="1">
      <alignment horizontal="center" vertical="center"/>
    </xf>
    <xf numFmtId="0" fontId="28" fillId="0" borderId="77" xfId="0" applyFont="1" applyBorder="1" applyAlignment="1">
      <alignment horizontal="left" vertical="center"/>
    </xf>
    <xf numFmtId="0" fontId="28" fillId="0" borderId="80" xfId="0" applyFont="1" applyBorder="1" applyAlignment="1">
      <alignment horizontal="center" vertical="center"/>
    </xf>
    <xf numFmtId="0" fontId="28" fillId="2" borderId="77" xfId="0" applyFont="1" applyFill="1" applyBorder="1" applyAlignment="1">
      <alignment horizontal="center" vertical="center"/>
    </xf>
    <xf numFmtId="0" fontId="28" fillId="0" borderId="77" xfId="0" applyFont="1" applyBorder="1" applyAlignment="1">
      <alignment horizontal="center" vertical="center"/>
    </xf>
    <xf numFmtId="0" fontId="28" fillId="0" borderId="87" xfId="0" applyFont="1" applyBorder="1" applyAlignment="1">
      <alignment horizontal="center" vertical="center"/>
    </xf>
    <xf numFmtId="0" fontId="28" fillId="2" borderId="87" xfId="0" applyFont="1" applyFill="1" applyBorder="1" applyAlignment="1">
      <alignment horizontal="center" vertical="center"/>
    </xf>
    <xf numFmtId="0" fontId="50" fillId="0" borderId="80" xfId="0" applyFont="1" applyBorder="1" applyAlignment="1">
      <alignment horizontal="left" vertical="center"/>
    </xf>
    <xf numFmtId="0" fontId="29" fillId="2" borderId="77" xfId="0" applyFont="1" applyFill="1" applyBorder="1" applyAlignment="1">
      <alignment horizontal="left" vertical="center"/>
    </xf>
    <xf numFmtId="0" fontId="29" fillId="0" borderId="77" xfId="0" applyFont="1" applyBorder="1" applyAlignment="1">
      <alignment horizontal="left" vertical="center"/>
    </xf>
    <xf numFmtId="0" fontId="50" fillId="2" borderId="77" xfId="0" applyFont="1" applyFill="1" applyBorder="1" applyAlignment="1">
      <alignment horizontal="left" vertical="center"/>
    </xf>
    <xf numFmtId="0" fontId="28" fillId="0" borderId="100" xfId="0" applyFont="1" applyBorder="1" applyAlignment="1">
      <alignment horizontal="center" vertical="center"/>
    </xf>
    <xf numFmtId="1" fontId="28" fillId="0" borderId="10" xfId="0" applyNumberFormat="1" applyFont="1" applyBorder="1" applyAlignment="1">
      <alignment horizontal="center" vertical="center"/>
    </xf>
    <xf numFmtId="1" fontId="28" fillId="2" borderId="10" xfId="0" applyNumberFormat="1" applyFont="1" applyFill="1" applyBorder="1" applyAlignment="1">
      <alignment horizontal="center" vertical="center"/>
    </xf>
    <xf numFmtId="1" fontId="28" fillId="0" borderId="0" xfId="0" applyNumberFormat="1" applyFont="1" applyAlignment="1">
      <alignment horizontal="center" vertical="center"/>
    </xf>
    <xf numFmtId="1" fontId="28" fillId="2" borderId="0" xfId="0" applyNumberFormat="1" applyFont="1" applyFill="1" applyAlignment="1">
      <alignment horizontal="center" vertical="center"/>
    </xf>
    <xf numFmtId="1" fontId="28" fillId="0" borderId="87" xfId="0" applyNumberFormat="1" applyFont="1" applyBorder="1" applyAlignment="1">
      <alignment horizontal="center" vertical="center"/>
    </xf>
    <xf numFmtId="1" fontId="28" fillId="2" borderId="87" xfId="0" applyNumberFormat="1" applyFont="1" applyFill="1" applyBorder="1" applyAlignment="1">
      <alignment horizontal="center" vertical="center"/>
    </xf>
    <xf numFmtId="0" fontId="90" fillId="5" borderId="85" xfId="0" applyFont="1" applyFill="1" applyBorder="1" applyAlignment="1">
      <alignment horizontal="center" vertical="center" wrapText="1"/>
    </xf>
    <xf numFmtId="0" fontId="19" fillId="8" borderId="8" xfId="0" applyFont="1" applyFill="1" applyBorder="1" applyAlignment="1">
      <alignment horizontal="center" vertical="center"/>
    </xf>
    <xf numFmtId="0" fontId="36" fillId="19" borderId="57" xfId="0" applyFont="1" applyFill="1" applyBorder="1" applyAlignment="1">
      <alignment horizontal="center" vertical="center" wrapText="1"/>
    </xf>
    <xf numFmtId="0" fontId="36" fillId="19" borderId="59" xfId="0" applyFont="1" applyFill="1" applyBorder="1" applyAlignment="1">
      <alignment horizontal="center" vertical="center" wrapText="1"/>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6" fillId="19" borderId="58" xfId="0" applyFont="1" applyFill="1" applyBorder="1" applyAlignment="1">
      <alignment horizontal="center" vertical="center" wrapText="1"/>
    </xf>
    <xf numFmtId="0" fontId="35" fillId="0" borderId="57" xfId="0" applyFont="1" applyBorder="1" applyAlignment="1">
      <alignment horizontal="left" vertical="center" wrapText="1"/>
    </xf>
    <xf numFmtId="0" fontId="35" fillId="0" borderId="58" xfId="0" applyFont="1" applyBorder="1" applyAlignment="1">
      <alignment horizontal="left" vertical="center" wrapText="1"/>
    </xf>
    <xf numFmtId="0" fontId="35" fillId="0" borderId="59" xfId="0" applyFont="1" applyBorder="1" applyAlignment="1">
      <alignment horizontal="left" vertical="center" wrapText="1"/>
    </xf>
    <xf numFmtId="0" fontId="35" fillId="0" borderId="50" xfId="0" applyFont="1" applyBorder="1" applyAlignment="1">
      <alignment horizontal="left" vertical="center" wrapText="1"/>
    </xf>
    <xf numFmtId="0" fontId="35" fillId="0" borderId="0" xfId="0" applyFont="1" applyAlignment="1">
      <alignment horizontal="left" vertical="center" wrapText="1"/>
    </xf>
    <xf numFmtId="0" fontId="35" fillId="0" borderId="51" xfId="0" applyFont="1" applyBorder="1" applyAlignment="1">
      <alignment horizontal="left" vertical="center" wrapText="1"/>
    </xf>
    <xf numFmtId="0" fontId="35" fillId="0" borderId="55" xfId="0" applyFont="1" applyBorder="1" applyAlignment="1">
      <alignment horizontal="left" vertical="center" wrapText="1"/>
    </xf>
    <xf numFmtId="0" fontId="35" fillId="0" borderId="53" xfId="0" applyFont="1" applyBorder="1" applyAlignment="1">
      <alignment horizontal="left" vertical="center" wrapText="1"/>
    </xf>
    <xf numFmtId="0" fontId="35" fillId="0" borderId="52" xfId="0" applyFont="1" applyBorder="1" applyAlignment="1">
      <alignment horizontal="left" vertical="center" wrapText="1"/>
    </xf>
    <xf numFmtId="0" fontId="0" fillId="0" borderId="55" xfId="0" applyBorder="1" applyAlignment="1">
      <alignment vertical="center" wrapText="1"/>
    </xf>
    <xf numFmtId="0" fontId="0" fillId="0" borderId="53" xfId="0" applyBorder="1" applyAlignment="1">
      <alignment vertical="center" wrapText="1"/>
    </xf>
    <xf numFmtId="0" fontId="0" fillId="0" borderId="52" xfId="0" applyBorder="1" applyAlignment="1">
      <alignment vertical="center" wrapText="1"/>
    </xf>
    <xf numFmtId="0" fontId="34" fillId="18" borderId="47" xfId="0" applyFont="1" applyFill="1" applyBorder="1" applyAlignment="1">
      <alignment horizontal="center" vertical="center" wrapText="1"/>
    </xf>
    <xf numFmtId="0" fontId="34" fillId="18" borderId="48" xfId="0" applyFont="1" applyFill="1" applyBorder="1" applyAlignment="1">
      <alignment horizontal="center" vertical="center" wrapText="1"/>
    </xf>
    <xf numFmtId="0" fontId="34" fillId="18" borderId="53" xfId="0" applyFont="1" applyFill="1" applyBorder="1" applyAlignment="1">
      <alignment horizontal="center" vertical="center" wrapText="1"/>
    </xf>
    <xf numFmtId="0" fontId="34" fillId="18" borderId="0" xfId="0" applyFont="1" applyFill="1" applyAlignment="1">
      <alignment horizontal="center" vertical="center" wrapText="1"/>
    </xf>
    <xf numFmtId="0" fontId="34" fillId="18" borderId="51" xfId="0" applyFont="1" applyFill="1" applyBorder="1" applyAlignment="1">
      <alignment horizontal="center" vertical="center" wrapText="1"/>
    </xf>
    <xf numFmtId="0" fontId="32" fillId="19" borderId="47" xfId="0" applyFont="1" applyFill="1" applyBorder="1" applyAlignment="1">
      <alignment horizontal="center" vertical="center" wrapText="1"/>
    </xf>
    <xf numFmtId="0" fontId="32" fillId="19" borderId="49" xfId="0" applyFont="1" applyFill="1" applyBorder="1" applyAlignment="1">
      <alignment horizontal="center" vertical="center" wrapText="1"/>
    </xf>
    <xf numFmtId="0" fontId="32" fillId="19" borderId="48" xfId="0" applyFont="1" applyFill="1" applyBorder="1" applyAlignment="1">
      <alignment horizontal="center" vertical="center" wrapText="1"/>
    </xf>
    <xf numFmtId="0" fontId="33" fillId="0" borderId="47" xfId="0" applyFont="1" applyBorder="1" applyAlignment="1">
      <alignment horizontal="left" vertical="top" wrapText="1"/>
    </xf>
    <xf numFmtId="0" fontId="33" fillId="0" borderId="49" xfId="0" applyFont="1" applyBorder="1" applyAlignment="1">
      <alignment horizontal="left" vertical="top" wrapText="1"/>
    </xf>
    <xf numFmtId="0" fontId="33" fillId="0" borderId="48" xfId="0" applyFont="1" applyBorder="1" applyAlignment="1">
      <alignment horizontal="left" vertical="top" wrapText="1"/>
    </xf>
    <xf numFmtId="0" fontId="26" fillId="0" borderId="62" xfId="0" applyFont="1" applyBorder="1" applyAlignment="1">
      <alignment horizontal="left" vertical="center" wrapText="1"/>
    </xf>
    <xf numFmtId="0" fontId="26" fillId="0" borderId="63" xfId="0" applyFont="1" applyBorder="1" applyAlignment="1">
      <alignment horizontal="left" vertical="center" wrapText="1"/>
    </xf>
    <xf numFmtId="0" fontId="26" fillId="0" borderId="64" xfId="0" applyFont="1" applyBorder="1" applyAlignment="1">
      <alignment horizontal="left" vertical="center" wrapText="1"/>
    </xf>
    <xf numFmtId="0" fontId="32" fillId="19" borderId="57" xfId="0" applyFont="1" applyFill="1" applyBorder="1" applyAlignment="1">
      <alignment horizontal="left" vertical="center" wrapText="1"/>
    </xf>
    <xf numFmtId="0" fontId="32" fillId="19" borderId="58" xfId="0" applyFont="1" applyFill="1" applyBorder="1" applyAlignment="1">
      <alignment horizontal="left" vertical="center" wrapText="1"/>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30" fillId="18" borderId="47" xfId="0" applyFont="1" applyFill="1" applyBorder="1" applyAlignment="1">
      <alignment horizontal="center" vertical="center" wrapText="1"/>
    </xf>
    <xf numFmtId="0" fontId="30" fillId="18" borderId="48" xfId="0" applyFont="1" applyFill="1" applyBorder="1" applyAlignment="1">
      <alignment horizontal="center" vertical="center" wrapText="1"/>
    </xf>
    <xf numFmtId="0" fontId="30" fillId="18" borderId="49" xfId="0" applyFont="1" applyFill="1" applyBorder="1" applyAlignment="1">
      <alignment horizontal="center" vertical="center" wrapText="1"/>
    </xf>
    <xf numFmtId="0" fontId="32" fillId="19" borderId="59" xfId="0" applyFont="1" applyFill="1" applyBorder="1" applyAlignment="1">
      <alignment horizontal="left" vertical="center" wrapText="1"/>
    </xf>
    <xf numFmtId="0" fontId="33" fillId="0" borderId="57" xfId="0" applyFont="1" applyBorder="1" applyAlignment="1">
      <alignment horizontal="left" vertical="center" wrapText="1"/>
    </xf>
    <xf numFmtId="0" fontId="33" fillId="0" borderId="58" xfId="0" applyFont="1" applyBorder="1" applyAlignment="1">
      <alignment horizontal="left" vertical="center" wrapText="1"/>
    </xf>
    <xf numFmtId="0" fontId="33" fillId="0" borderId="59" xfId="0" applyFont="1" applyBorder="1" applyAlignment="1">
      <alignment horizontal="left" vertical="center" wrapText="1"/>
    </xf>
    <xf numFmtId="0" fontId="32" fillId="19" borderId="60" xfId="0" applyFont="1" applyFill="1" applyBorder="1" applyAlignment="1">
      <alignment horizontal="left" vertical="center" wrapText="1"/>
    </xf>
    <xf numFmtId="0" fontId="32" fillId="19" borderId="32" xfId="0" applyFont="1" applyFill="1" applyBorder="1" applyAlignment="1">
      <alignment horizontal="left" vertical="center" wrapText="1"/>
    </xf>
    <xf numFmtId="0" fontId="32" fillId="19" borderId="61" xfId="0" applyFont="1" applyFill="1" applyBorder="1" applyAlignment="1">
      <alignment horizontal="left" vertical="center" wrapText="1"/>
    </xf>
    <xf numFmtId="0" fontId="34" fillId="18" borderId="55" xfId="0" applyFont="1" applyFill="1" applyBorder="1" applyAlignment="1">
      <alignment horizontal="center" vertical="center" wrapText="1"/>
    </xf>
    <xf numFmtId="0" fontId="34" fillId="18" borderId="52" xfId="0" applyFont="1" applyFill="1" applyBorder="1" applyAlignment="1">
      <alignment horizontal="center" vertical="center" wrapText="1"/>
    </xf>
    <xf numFmtId="0" fontId="32" fillId="19" borderId="57" xfId="0" applyFont="1" applyFill="1" applyBorder="1" applyAlignment="1">
      <alignment horizontal="center" vertical="center" wrapText="1"/>
    </xf>
    <xf numFmtId="0" fontId="32" fillId="19" borderId="58" xfId="0" applyFont="1" applyFill="1" applyBorder="1" applyAlignment="1">
      <alignment horizontal="center" vertical="center" wrapText="1"/>
    </xf>
    <xf numFmtId="0" fontId="32" fillId="19" borderId="59" xfId="0" applyFont="1" applyFill="1" applyBorder="1" applyAlignment="1">
      <alignment horizontal="center" vertical="center" wrapText="1"/>
    </xf>
    <xf numFmtId="0" fontId="35" fillId="0" borderId="57" xfId="0" applyFont="1" applyBorder="1" applyAlignment="1">
      <alignment horizontal="center" vertical="center" wrapText="1"/>
    </xf>
    <xf numFmtId="0" fontId="35" fillId="0" borderId="58" xfId="0" applyFont="1" applyBorder="1" applyAlignment="1">
      <alignment horizontal="center" vertical="center" wrapText="1"/>
    </xf>
    <xf numFmtId="0" fontId="35" fillId="0" borderId="59" xfId="0" applyFont="1" applyBorder="1" applyAlignment="1">
      <alignment horizontal="center" vertical="center" wrapText="1"/>
    </xf>
    <xf numFmtId="0" fontId="35" fillId="0" borderId="50" xfId="0" applyFont="1" applyBorder="1" applyAlignment="1">
      <alignment horizontal="center" vertical="center" wrapText="1"/>
    </xf>
    <xf numFmtId="0" fontId="35" fillId="0" borderId="0" xfId="0" applyFont="1" applyAlignment="1">
      <alignment horizontal="center" vertical="center" wrapText="1"/>
    </xf>
    <xf numFmtId="0" fontId="35" fillId="0" borderId="51" xfId="0" applyFont="1" applyBorder="1" applyAlignment="1">
      <alignment horizontal="center" vertical="center" wrapText="1"/>
    </xf>
    <xf numFmtId="0" fontId="35" fillId="0" borderId="55" xfId="0" applyFont="1" applyBorder="1" applyAlignment="1">
      <alignment horizontal="center" vertical="center" wrapText="1"/>
    </xf>
    <xf numFmtId="0" fontId="35" fillId="0" borderId="53" xfId="0" applyFont="1" applyBorder="1" applyAlignment="1">
      <alignment horizontal="center" vertical="center" wrapText="1"/>
    </xf>
    <xf numFmtId="0" fontId="35" fillId="0" borderId="52" xfId="0" applyFont="1" applyBorder="1" applyAlignment="1">
      <alignment horizontal="center" vertical="center" wrapText="1"/>
    </xf>
    <xf numFmtId="0" fontId="33" fillId="0" borderId="47" xfId="0" applyFont="1" applyBorder="1" applyAlignment="1">
      <alignment horizontal="left" vertical="center" wrapText="1"/>
    </xf>
    <xf numFmtId="0" fontId="33" fillId="0" borderId="48" xfId="0" applyFont="1" applyBorder="1" applyAlignment="1">
      <alignment horizontal="left" vertical="center" wrapText="1"/>
    </xf>
    <xf numFmtId="0" fontId="33" fillId="0" borderId="49" xfId="0" applyFont="1" applyBorder="1" applyAlignment="1">
      <alignment horizontal="left" vertical="center" wrapText="1"/>
    </xf>
    <xf numFmtId="0" fontId="34" fillId="18" borderId="49" xfId="0" applyFont="1" applyFill="1" applyBorder="1" applyAlignment="1">
      <alignment horizontal="center" vertical="center" wrapText="1"/>
    </xf>
    <xf numFmtId="0" fontId="32" fillId="19" borderId="50" xfId="0" applyFont="1" applyFill="1" applyBorder="1" applyAlignment="1">
      <alignment horizontal="center" vertical="center" wrapText="1"/>
    </xf>
    <xf numFmtId="0" fontId="32" fillId="19" borderId="0" xfId="0" applyFont="1" applyFill="1" applyAlignment="1">
      <alignment horizontal="center" vertical="center" wrapText="1"/>
    </xf>
    <xf numFmtId="0" fontId="32" fillId="19" borderId="51" xfId="0" applyFont="1" applyFill="1" applyBorder="1" applyAlignment="1">
      <alignment horizontal="center" vertical="center" wrapText="1"/>
    </xf>
    <xf numFmtId="0" fontId="32" fillId="19" borderId="42" xfId="0" applyFont="1" applyFill="1" applyBorder="1" applyAlignment="1">
      <alignment horizontal="center" vertical="center" wrapText="1"/>
    </xf>
    <xf numFmtId="0" fontId="32" fillId="19" borderId="43" xfId="0" applyFont="1" applyFill="1" applyBorder="1" applyAlignment="1">
      <alignment horizontal="center" vertical="center" wrapText="1"/>
    </xf>
    <xf numFmtId="0" fontId="32" fillId="19" borderId="44" xfId="0" applyFont="1" applyFill="1" applyBorder="1" applyAlignment="1">
      <alignment horizontal="center" vertical="center" wrapText="1"/>
    </xf>
    <xf numFmtId="0" fontId="33" fillId="0" borderId="47" xfId="0" applyFont="1" applyBorder="1" applyAlignment="1">
      <alignment horizontal="center" vertical="top" wrapText="1"/>
    </xf>
    <xf numFmtId="0" fontId="33" fillId="0" borderId="48" xfId="0" applyFont="1" applyBorder="1" applyAlignment="1">
      <alignment horizontal="center" vertical="top" wrapText="1"/>
    </xf>
    <xf numFmtId="0" fontId="33" fillId="0" borderId="42" xfId="0" applyFont="1" applyBorder="1" applyAlignment="1">
      <alignment horizontal="center" vertical="top" wrapText="1"/>
    </xf>
    <xf numFmtId="0" fontId="33" fillId="0" borderId="43" xfId="0" applyFont="1" applyBorder="1" applyAlignment="1">
      <alignment horizontal="center" vertical="top" wrapText="1"/>
    </xf>
    <xf numFmtId="0" fontId="33" fillId="0" borderId="44" xfId="0" applyFont="1" applyBorder="1" applyAlignment="1">
      <alignment horizontal="center" vertical="top" wrapText="1"/>
    </xf>
    <xf numFmtId="0" fontId="32" fillId="19" borderId="42" xfId="0" applyFont="1" applyFill="1" applyBorder="1" applyAlignment="1">
      <alignment horizontal="center" vertical="top" wrapText="1"/>
    </xf>
    <xf numFmtId="0" fontId="32" fillId="19" borderId="43" xfId="0" applyFont="1" applyFill="1" applyBorder="1" applyAlignment="1">
      <alignment horizontal="center" vertical="top" wrapText="1"/>
    </xf>
    <xf numFmtId="0" fontId="32" fillId="19" borderId="44" xfId="0" applyFont="1" applyFill="1" applyBorder="1" applyAlignment="1">
      <alignment horizontal="center" vertical="top" wrapText="1"/>
    </xf>
    <xf numFmtId="0" fontId="26" fillId="0" borderId="57" xfId="0" applyFont="1" applyBorder="1" applyAlignment="1">
      <alignment horizontal="center" vertical="center" wrapText="1"/>
    </xf>
    <xf numFmtId="0" fontId="26" fillId="0" borderId="58" xfId="0" applyFont="1" applyBorder="1" applyAlignment="1">
      <alignment horizontal="center" vertical="center" wrapText="1"/>
    </xf>
    <xf numFmtId="0" fontId="26" fillId="0" borderId="59"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44" xfId="0" applyFont="1" applyBorder="1" applyAlignment="1">
      <alignment horizontal="center" vertical="center" wrapText="1"/>
    </xf>
    <xf numFmtId="0" fontId="39" fillId="2" borderId="10" xfId="0" applyFont="1" applyFill="1" applyBorder="1" applyAlignment="1">
      <alignment horizontal="center" vertical="center" wrapText="1"/>
    </xf>
    <xf numFmtId="0" fontId="39" fillId="2" borderId="0" xfId="0" applyFont="1" applyFill="1" applyAlignment="1">
      <alignment horizontal="center" vertical="center" wrapText="1"/>
    </xf>
    <xf numFmtId="0" fontId="39" fillId="2" borderId="26" xfId="0" applyFont="1" applyFill="1" applyBorder="1" applyAlignment="1">
      <alignment horizontal="center" vertical="center" wrapText="1"/>
    </xf>
    <xf numFmtId="0" fontId="39" fillId="2" borderId="25" xfId="0" applyFont="1" applyFill="1" applyBorder="1" applyAlignment="1">
      <alignment horizontal="center" vertical="center" wrapText="1"/>
    </xf>
    <xf numFmtId="0" fontId="29" fillId="7" borderId="0" xfId="0" applyFont="1" applyFill="1" applyAlignment="1">
      <alignment horizontal="center" vertical="center" wrapText="1"/>
    </xf>
    <xf numFmtId="0" fontId="29" fillId="7" borderId="25" xfId="0" applyFont="1" applyFill="1" applyBorder="1" applyAlignment="1">
      <alignment horizontal="center" vertical="center" wrapText="1"/>
    </xf>
    <xf numFmtId="0" fontId="46" fillId="4" borderId="0" xfId="0" applyFont="1" applyFill="1" applyAlignment="1">
      <alignment horizontal="center" vertical="center" wrapText="1"/>
    </xf>
    <xf numFmtId="0" fontId="46" fillId="4" borderId="25" xfId="0" applyFont="1" applyFill="1" applyBorder="1" applyAlignment="1">
      <alignment horizontal="center" vertical="center" wrapText="1"/>
    </xf>
    <xf numFmtId="0" fontId="39" fillId="2" borderId="9" xfId="0" applyFont="1" applyFill="1" applyBorder="1" applyAlignment="1">
      <alignment horizontal="center" vertical="center" wrapText="1"/>
    </xf>
    <xf numFmtId="0" fontId="39" fillId="2" borderId="45" xfId="0" applyFont="1" applyFill="1" applyBorder="1" applyAlignment="1">
      <alignment horizontal="center" vertical="center" wrapText="1"/>
    </xf>
    <xf numFmtId="0" fontId="29" fillId="7" borderId="67" xfId="0" applyFont="1" applyFill="1" applyBorder="1" applyAlignment="1">
      <alignment horizontal="center" vertical="center" wrapText="1"/>
    </xf>
    <xf numFmtId="0" fontId="52" fillId="0" borderId="8" xfId="0" applyFont="1" applyBorder="1" applyAlignment="1">
      <alignment horizontal="left" vertical="center"/>
    </xf>
    <xf numFmtId="0" fontId="29" fillId="7" borderId="94" xfId="0" applyFont="1" applyFill="1" applyBorder="1" applyAlignment="1">
      <alignment horizontal="center" vertical="center" wrapText="1"/>
    </xf>
    <xf numFmtId="0" fontId="29" fillId="7" borderId="81" xfId="0" applyFont="1" applyFill="1" applyBorder="1" applyAlignment="1">
      <alignment horizontal="center" vertical="center" wrapText="1"/>
    </xf>
    <xf numFmtId="0" fontId="29" fillId="7" borderId="88" xfId="0" applyFont="1" applyFill="1" applyBorder="1" applyAlignment="1">
      <alignment horizontal="center" vertical="center" wrapText="1"/>
    </xf>
    <xf numFmtId="0" fontId="90" fillId="5" borderId="16" xfId="0" applyFont="1" applyFill="1" applyBorder="1" applyAlignment="1">
      <alignment horizontal="center" vertical="center" wrapText="1"/>
    </xf>
    <xf numFmtId="0" fontId="90" fillId="5" borderId="9" xfId="0" applyFont="1" applyFill="1" applyBorder="1" applyAlignment="1">
      <alignment horizontal="center" vertical="center" wrapText="1"/>
    </xf>
    <xf numFmtId="0" fontId="90" fillId="5" borderId="45" xfId="0" applyFont="1" applyFill="1" applyBorder="1" applyAlignment="1">
      <alignment horizontal="center" vertical="center" wrapText="1"/>
    </xf>
    <xf numFmtId="0" fontId="90" fillId="5" borderId="95" xfId="0" applyFont="1" applyFill="1" applyBorder="1" applyAlignment="1">
      <alignment horizontal="center" vertical="center" wrapText="1"/>
    </xf>
    <xf numFmtId="0" fontId="90" fillId="5" borderId="97" xfId="0" applyFont="1" applyFill="1" applyBorder="1" applyAlignment="1">
      <alignment horizontal="center" vertical="center" wrapText="1"/>
    </xf>
    <xf numFmtId="0" fontId="90" fillId="5" borderId="99" xfId="0" applyFont="1" applyFill="1" applyBorder="1" applyAlignment="1">
      <alignment horizontal="center" vertical="center" wrapText="1"/>
    </xf>
    <xf numFmtId="0" fontId="90" fillId="5" borderId="100" xfId="0" applyFont="1" applyFill="1" applyBorder="1" applyAlignment="1">
      <alignment horizontal="center" vertical="center" wrapText="1"/>
    </xf>
    <xf numFmtId="0" fontId="90" fillId="5" borderId="83" xfId="0" applyFont="1" applyFill="1" applyBorder="1" applyAlignment="1">
      <alignment horizontal="center" vertical="center" wrapText="1"/>
    </xf>
    <xf numFmtId="0" fontId="90" fillId="5" borderId="10" xfId="0" applyFont="1" applyFill="1" applyBorder="1" applyAlignment="1">
      <alignment horizontal="center" vertical="center" wrapText="1"/>
    </xf>
    <xf numFmtId="0" fontId="90" fillId="5" borderId="26" xfId="0" applyFont="1" applyFill="1" applyBorder="1" applyAlignment="1">
      <alignment horizontal="center" vertical="center" wrapText="1"/>
    </xf>
    <xf numFmtId="0" fontId="33" fillId="7" borderId="16" xfId="0" applyFont="1" applyFill="1" applyBorder="1" applyAlignment="1">
      <alignment horizontal="center" wrapText="1"/>
    </xf>
    <xf numFmtId="0" fontId="33" fillId="7" borderId="45" xfId="0" applyFont="1" applyFill="1" applyBorder="1" applyAlignment="1">
      <alignment horizontal="center" wrapText="1"/>
    </xf>
    <xf numFmtId="0" fontId="29" fillId="7" borderId="93" xfId="0" applyFont="1" applyFill="1" applyBorder="1" applyAlignment="1">
      <alignment horizontal="center" vertical="center" wrapText="1"/>
    </xf>
    <xf numFmtId="0" fontId="29" fillId="7" borderId="70" xfId="0" applyFont="1" applyFill="1" applyBorder="1" applyAlignment="1">
      <alignment horizontal="center" vertical="center" wrapText="1"/>
    </xf>
    <xf numFmtId="0" fontId="29" fillId="7" borderId="91" xfId="0" applyFont="1" applyFill="1" applyBorder="1" applyAlignment="1">
      <alignment horizontal="center" vertical="center" wrapText="1"/>
    </xf>
    <xf numFmtId="0" fontId="29" fillId="7" borderId="69" xfId="0" applyFont="1" applyFill="1" applyBorder="1" applyAlignment="1">
      <alignment horizontal="center" vertical="center" wrapText="1"/>
    </xf>
    <xf numFmtId="0" fontId="29" fillId="7" borderId="92" xfId="0" applyFont="1" applyFill="1" applyBorder="1" applyAlignment="1">
      <alignment horizontal="center" vertical="center" wrapText="1"/>
    </xf>
    <xf numFmtId="0" fontId="89" fillId="7" borderId="86" xfId="0" applyFont="1" applyFill="1" applyBorder="1" applyAlignment="1">
      <alignment horizontal="center" vertical="center" wrapText="1"/>
    </xf>
    <xf numFmtId="0" fontId="89" fillId="7" borderId="82" xfId="0" applyFont="1" applyFill="1" applyBorder="1" applyAlignment="1">
      <alignment horizontal="center" vertical="center" wrapText="1"/>
    </xf>
    <xf numFmtId="0" fontId="89" fillId="7" borderId="77" xfId="0" applyFont="1" applyFill="1" applyBorder="1" applyAlignment="1">
      <alignment horizontal="center" vertical="center" wrapText="1"/>
    </xf>
    <xf numFmtId="0" fontId="89" fillId="7" borderId="79" xfId="0" applyFont="1" applyFill="1" applyBorder="1" applyAlignment="1">
      <alignment horizontal="center" vertical="center" wrapText="1"/>
    </xf>
    <xf numFmtId="0" fontId="33" fillId="7" borderId="84" xfId="0" applyFont="1" applyFill="1" applyBorder="1" applyAlignment="1">
      <alignment horizontal="right" vertical="center" wrapText="1"/>
    </xf>
    <xf numFmtId="0" fontId="33" fillId="7" borderId="18" xfId="0" applyFont="1" applyFill="1" applyBorder="1" applyAlignment="1">
      <alignment horizontal="right" vertical="center"/>
    </xf>
    <xf numFmtId="0" fontId="29" fillId="7" borderId="89" xfId="0" applyFont="1" applyFill="1" applyBorder="1" applyAlignment="1">
      <alignment horizontal="center" vertical="center" wrapText="1"/>
    </xf>
    <xf numFmtId="0" fontId="29" fillId="7" borderId="96" xfId="0" applyFont="1" applyFill="1" applyBorder="1" applyAlignment="1">
      <alignment horizontal="center" vertical="center" wrapText="1"/>
    </xf>
    <xf numFmtId="0" fontId="29" fillId="7" borderId="98" xfId="0" applyFont="1" applyFill="1" applyBorder="1" applyAlignment="1">
      <alignment horizontal="center" vertical="center" wrapText="1"/>
    </xf>
    <xf numFmtId="0" fontId="90" fillId="7" borderId="90" xfId="0" applyFont="1" applyFill="1" applyBorder="1" applyAlignment="1">
      <alignment horizontal="center" vertical="center" wrapText="1"/>
    </xf>
    <xf numFmtId="0" fontId="90" fillId="7" borderId="10" xfId="0" applyFont="1" applyFill="1" applyBorder="1" applyAlignment="1">
      <alignment horizontal="center" vertical="center" wrapText="1"/>
    </xf>
    <xf numFmtId="0" fontId="90" fillId="7" borderId="26" xfId="0" applyFont="1" applyFill="1" applyBorder="1" applyAlignment="1">
      <alignment horizontal="center" vertical="center" wrapText="1"/>
    </xf>
    <xf numFmtId="0" fontId="29" fillId="0" borderId="66" xfId="0" applyFont="1" applyBorder="1" applyAlignment="1">
      <alignment horizontal="center" vertical="center" wrapText="1"/>
    </xf>
    <xf numFmtId="0" fontId="42" fillId="0" borderId="13" xfId="0" applyFont="1" applyBorder="1" applyAlignment="1">
      <alignment horizontal="center"/>
    </xf>
    <xf numFmtId="0" fontId="39" fillId="2" borderId="25" xfId="0" applyFont="1" applyFill="1" applyBorder="1" applyAlignment="1">
      <alignment horizontal="center" vertical="center"/>
    </xf>
    <xf numFmtId="0" fontId="29" fillId="0" borderId="71" xfId="0" applyFont="1" applyBorder="1" applyAlignment="1">
      <alignment horizontal="center" vertical="center" wrapText="1"/>
    </xf>
    <xf numFmtId="0" fontId="29" fillId="0" borderId="67" xfId="0" applyFont="1" applyBorder="1" applyAlignment="1">
      <alignment horizontal="center" vertical="center" wrapText="1"/>
    </xf>
    <xf numFmtId="0" fontId="29" fillId="2" borderId="18" xfId="0" applyFont="1" applyFill="1" applyBorder="1" applyAlignment="1">
      <alignment horizontal="center" vertical="center"/>
    </xf>
    <xf numFmtId="0" fontId="28" fillId="2" borderId="32" xfId="0" applyFont="1" applyFill="1" applyBorder="1" applyAlignment="1">
      <alignment horizontal="center" vertical="center" wrapText="1"/>
    </xf>
    <xf numFmtId="0" fontId="28" fillId="2" borderId="0" xfId="0" applyFont="1" applyFill="1" applyAlignment="1">
      <alignment horizontal="center" vertical="center" wrapText="1"/>
    </xf>
    <xf numFmtId="0" fontId="28" fillId="2" borderId="25" xfId="0" applyFont="1" applyFill="1" applyBorder="1" applyAlignment="1">
      <alignment horizontal="center" vertical="center" wrapText="1"/>
    </xf>
    <xf numFmtId="0" fontId="39" fillId="2" borderId="26" xfId="0" applyFont="1" applyFill="1" applyBorder="1" applyAlignment="1">
      <alignment horizontal="center" vertical="center"/>
    </xf>
    <xf numFmtId="0" fontId="8" fillId="9" borderId="29" xfId="5" applyBorder="1" applyAlignment="1">
      <alignment horizontal="center"/>
    </xf>
    <xf numFmtId="0" fontId="8" fillId="9" borderId="30" xfId="5" applyBorder="1" applyAlignment="1">
      <alignment horizontal="center"/>
    </xf>
    <xf numFmtId="0" fontId="8" fillId="9" borderId="31" xfId="5" applyBorder="1" applyAlignment="1">
      <alignment horizontal="center"/>
    </xf>
    <xf numFmtId="0" fontId="8" fillId="9" borderId="14" xfId="5" applyAlignment="1">
      <alignment horizontal="center"/>
    </xf>
    <xf numFmtId="0" fontId="7" fillId="0" borderId="13" xfId="4"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9" xfId="0" applyBorder="1" applyAlignment="1">
      <alignment horizontal="center" vertical="center"/>
    </xf>
    <xf numFmtId="0" fontId="0" fillId="0" borderId="22" xfId="0" applyBorder="1" applyAlignment="1">
      <alignment horizontal="center" vertical="center"/>
    </xf>
    <xf numFmtId="0" fontId="0" fillId="0" borderId="11" xfId="0" applyBorder="1" applyAlignment="1">
      <alignment horizontal="center" vertical="center"/>
    </xf>
    <xf numFmtId="0" fontId="0" fillId="0" borderId="17"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6" fillId="0" borderId="0" xfId="0" applyFont="1" applyAlignment="1">
      <alignment horizontal="center" vertical="center" wrapText="1"/>
    </xf>
    <xf numFmtId="0" fontId="6" fillId="0" borderId="25" xfId="0" applyFont="1" applyBorder="1" applyAlignment="1">
      <alignment horizontal="center" vertical="center" wrapText="1"/>
    </xf>
    <xf numFmtId="0" fontId="6" fillId="0" borderId="32" xfId="0" applyFont="1" applyBorder="1" applyAlignment="1">
      <alignment horizontal="center" vertical="center" wrapText="1"/>
    </xf>
    <xf numFmtId="0" fontId="12" fillId="2" borderId="33" xfId="0" applyFont="1" applyFill="1" applyBorder="1" applyAlignment="1">
      <alignment horizontal="center" vertical="center"/>
    </xf>
    <xf numFmtId="0" fontId="12" fillId="2" borderId="0" xfId="0" applyFont="1" applyFill="1" applyAlignment="1">
      <alignment horizontal="center" vertical="center"/>
    </xf>
    <xf numFmtId="0" fontId="12" fillId="2" borderId="34" xfId="0" applyFont="1" applyFill="1" applyBorder="1" applyAlignment="1">
      <alignment horizontal="center" vertical="center"/>
    </xf>
    <xf numFmtId="0" fontId="6" fillId="14" borderId="33" xfId="0" applyFont="1" applyFill="1" applyBorder="1" applyAlignment="1">
      <alignment horizontal="center"/>
    </xf>
    <xf numFmtId="0" fontId="6" fillId="14" borderId="0" xfId="0" applyFont="1" applyFill="1" applyAlignment="1">
      <alignment horizontal="center"/>
    </xf>
    <xf numFmtId="0" fontId="6" fillId="15" borderId="0" xfId="0" applyFont="1" applyFill="1" applyAlignment="1">
      <alignment horizontal="center"/>
    </xf>
    <xf numFmtId="0" fontId="6" fillId="15" borderId="34" xfId="0" applyFont="1" applyFill="1" applyBorder="1" applyAlignment="1">
      <alignment horizontal="center"/>
    </xf>
    <xf numFmtId="0" fontId="13" fillId="5" borderId="0" xfId="0" applyFont="1" applyFill="1" applyAlignment="1">
      <alignment horizontal="center" vertical="center"/>
    </xf>
    <xf numFmtId="0" fontId="6" fillId="6" borderId="32" xfId="0" applyFont="1" applyFill="1" applyBorder="1" applyAlignment="1">
      <alignment horizontal="center" vertical="center" wrapText="1"/>
    </xf>
    <xf numFmtId="0" fontId="6" fillId="6" borderId="25" xfId="0" applyFont="1" applyFill="1" applyBorder="1" applyAlignment="1">
      <alignment horizontal="center" vertical="center"/>
    </xf>
    <xf numFmtId="0" fontId="6" fillId="0" borderId="32" xfId="0" applyFont="1" applyBorder="1" applyAlignment="1">
      <alignment horizontal="center" vertical="center"/>
    </xf>
    <xf numFmtId="0" fontId="6" fillId="0" borderId="25" xfId="0" applyFont="1" applyBorder="1" applyAlignment="1">
      <alignment horizontal="center" vertical="center"/>
    </xf>
    <xf numFmtId="0" fontId="6" fillId="16" borderId="8" xfId="0" applyFont="1" applyFill="1" applyBorder="1" applyAlignment="1">
      <alignment horizontal="center" vertical="center"/>
    </xf>
    <xf numFmtId="0" fontId="6" fillId="16" borderId="36" xfId="0" applyFont="1" applyFill="1" applyBorder="1" applyAlignment="1">
      <alignment horizontal="center" vertical="center"/>
    </xf>
    <xf numFmtId="0" fontId="6" fillId="8" borderId="18" xfId="0" applyFont="1" applyFill="1" applyBorder="1" applyAlignment="1">
      <alignment horizontal="center" vertical="center"/>
    </xf>
    <xf numFmtId="0" fontId="6" fillId="14" borderId="32" xfId="0" applyFont="1" applyFill="1" applyBorder="1" applyAlignment="1">
      <alignment horizontal="center" vertical="center" wrapText="1"/>
    </xf>
    <xf numFmtId="0" fontId="6" fillId="14" borderId="25" xfId="0" applyFont="1" applyFill="1" applyBorder="1" applyAlignment="1">
      <alignment horizontal="center" vertical="center"/>
    </xf>
    <xf numFmtId="49" fontId="6" fillId="0" borderId="32" xfId="0" applyNumberFormat="1" applyFont="1" applyBorder="1" applyAlignment="1">
      <alignment horizontal="center" vertical="center" wrapText="1"/>
    </xf>
    <xf numFmtId="49" fontId="6" fillId="0" borderId="25" xfId="0" applyNumberFormat="1" applyFont="1" applyBorder="1" applyAlignment="1">
      <alignment horizontal="center" vertical="center" wrapText="1"/>
    </xf>
    <xf numFmtId="49" fontId="6" fillId="0" borderId="25" xfId="0" applyNumberFormat="1" applyFont="1" applyBorder="1" applyAlignment="1">
      <alignment horizontal="center" vertical="center"/>
    </xf>
    <xf numFmtId="0" fontId="6" fillId="2" borderId="18" xfId="0" applyFont="1" applyFill="1" applyBorder="1" applyAlignment="1">
      <alignment horizontal="center" vertical="center"/>
    </xf>
    <xf numFmtId="0" fontId="6" fillId="0" borderId="0" xfId="0" applyFont="1" applyAlignment="1">
      <alignment horizontal="center" vertical="center"/>
    </xf>
    <xf numFmtId="0" fontId="6" fillId="2" borderId="32"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8" borderId="32" xfId="0" applyFont="1" applyFill="1" applyBorder="1" applyAlignment="1">
      <alignment horizontal="center" vertical="center" wrapText="1"/>
    </xf>
    <xf numFmtId="0" fontId="6" fillId="8" borderId="25" xfId="0" applyFont="1" applyFill="1" applyBorder="1" applyAlignment="1">
      <alignment horizontal="center" vertical="center"/>
    </xf>
    <xf numFmtId="0" fontId="6" fillId="0" borderId="18" xfId="0" applyFont="1" applyBorder="1" applyAlignment="1">
      <alignment horizontal="center" vertical="center"/>
    </xf>
    <xf numFmtId="0" fontId="6" fillId="0" borderId="41" xfId="0" applyFont="1" applyBorder="1" applyAlignment="1">
      <alignment horizontal="center" vertical="center" wrapText="1"/>
    </xf>
    <xf numFmtId="2" fontId="6" fillId="0" borderId="25" xfId="0" applyNumberFormat="1" applyFont="1" applyBorder="1" applyAlignment="1">
      <alignment horizontal="center" vertical="center" wrapText="1"/>
    </xf>
    <xf numFmtId="0" fontId="6" fillId="0" borderId="41" xfId="0" applyFont="1" applyBorder="1" applyAlignment="1">
      <alignment horizontal="center" vertical="center"/>
    </xf>
    <xf numFmtId="0" fontId="21" fillId="0" borderId="32" xfId="0" applyFont="1" applyBorder="1" applyAlignment="1">
      <alignment horizontal="center" vertical="center" wrapText="1"/>
    </xf>
    <xf numFmtId="0" fontId="21" fillId="0" borderId="0" xfId="0" applyFont="1" applyAlignment="1">
      <alignment horizontal="center" vertical="center" wrapText="1"/>
    </xf>
    <xf numFmtId="0" fontId="21" fillId="0" borderId="25" xfId="0" applyFont="1" applyBorder="1" applyAlignment="1">
      <alignment horizontal="center" vertical="center" wrapText="1"/>
    </xf>
    <xf numFmtId="0" fontId="12" fillId="5" borderId="42" xfId="0" applyFont="1" applyFill="1" applyBorder="1" applyAlignment="1">
      <alignment horizontal="center" vertical="center"/>
    </xf>
    <xf numFmtId="0" fontId="12" fillId="5" borderId="43" xfId="0" applyFont="1" applyFill="1" applyBorder="1" applyAlignment="1">
      <alignment horizontal="center" vertical="center"/>
    </xf>
    <xf numFmtId="0" fontId="12" fillId="5" borderId="44" xfId="0" applyFont="1" applyFill="1" applyBorder="1" applyAlignment="1">
      <alignment horizontal="center" vertical="center"/>
    </xf>
    <xf numFmtId="0" fontId="21" fillId="0" borderId="32" xfId="0" applyFont="1" applyBorder="1" applyAlignment="1">
      <alignment horizontal="center" vertical="center"/>
    </xf>
    <xf numFmtId="0" fontId="21" fillId="0" borderId="0" xfId="0" applyFont="1" applyAlignment="1">
      <alignment horizontal="center" vertical="center"/>
    </xf>
    <xf numFmtId="0" fontId="21" fillId="0" borderId="25" xfId="0" applyFont="1" applyBorder="1" applyAlignment="1">
      <alignment horizontal="center" vertical="center"/>
    </xf>
    <xf numFmtId="0" fontId="43" fillId="0" borderId="0" xfId="4" applyFont="1" applyBorder="1" applyAlignment="1">
      <alignment horizontal="center" vertical="center"/>
    </xf>
    <xf numFmtId="0" fontId="43" fillId="0" borderId="13" xfId="4" applyFont="1" applyAlignment="1">
      <alignment horizontal="center" vertical="center"/>
    </xf>
    <xf numFmtId="9" fontId="33" fillId="0" borderId="5" xfId="0" applyNumberFormat="1" applyFont="1" applyBorder="1" applyAlignment="1">
      <alignment horizontal="center" vertical="center"/>
    </xf>
    <xf numFmtId="0" fontId="28" fillId="0" borderId="5" xfId="0" applyFont="1" applyBorder="1" applyAlignment="1">
      <alignment horizontal="left" vertical="center" wrapText="1"/>
    </xf>
    <xf numFmtId="0" fontId="33" fillId="0" borderId="5" xfId="0" applyFont="1" applyBorder="1" applyAlignment="1">
      <alignment horizontal="left" vertical="center" wrapText="1"/>
    </xf>
    <xf numFmtId="0" fontId="33" fillId="0" borderId="5" xfId="0" applyFont="1" applyBorder="1" applyAlignment="1">
      <alignment horizontal="right" vertical="center" wrapText="1"/>
    </xf>
    <xf numFmtId="0" fontId="28" fillId="0" borderId="5" xfId="0" applyFont="1" applyBorder="1" applyAlignment="1">
      <alignment horizontal="center" vertical="center"/>
    </xf>
    <xf numFmtId="0" fontId="33" fillId="0" borderId="5" xfId="0" applyFont="1" applyBorder="1" applyAlignment="1">
      <alignment horizontal="right" vertical="center"/>
    </xf>
    <xf numFmtId="0" fontId="29" fillId="0" borderId="43" xfId="0" applyFont="1" applyBorder="1" applyAlignment="1">
      <alignment horizontal="center" vertical="center"/>
    </xf>
    <xf numFmtId="0" fontId="28" fillId="0" borderId="18" xfId="0" applyFont="1" applyBorder="1" applyAlignment="1">
      <alignment horizontal="left" vertical="center"/>
    </xf>
    <xf numFmtId="0" fontId="28" fillId="0" borderId="5" xfId="0" applyFont="1" applyBorder="1" applyAlignment="1">
      <alignment horizontal="left" vertical="center"/>
    </xf>
    <xf numFmtId="0" fontId="33" fillId="0" borderId="18" xfId="0" applyFont="1" applyBorder="1" applyAlignment="1">
      <alignment horizontal="left" vertical="center" wrapText="1"/>
    </xf>
    <xf numFmtId="0" fontId="33" fillId="0" borderId="18" xfId="0" applyFont="1" applyBorder="1" applyAlignment="1">
      <alignment horizontal="center" vertical="center"/>
    </xf>
    <xf numFmtId="0" fontId="33" fillId="0" borderId="5" xfId="0" applyFont="1" applyBorder="1" applyAlignment="1">
      <alignment horizontal="center" vertical="center"/>
    </xf>
    <xf numFmtId="0" fontId="29" fillId="0" borderId="42" xfId="0" applyFont="1" applyBorder="1" applyAlignment="1">
      <alignment horizontal="center" vertical="center"/>
    </xf>
    <xf numFmtId="9" fontId="33" fillId="0" borderId="5" xfId="0" applyNumberFormat="1" applyFont="1" applyBorder="1" applyAlignment="1">
      <alignment horizontal="center" vertical="center" wrapText="1"/>
    </xf>
    <xf numFmtId="0" fontId="33" fillId="0" borderId="5" xfId="0" applyFont="1" applyBorder="1" applyAlignment="1">
      <alignment horizontal="center" vertical="center" wrapText="1"/>
    </xf>
    <xf numFmtId="2" fontId="33" fillId="0" borderId="5" xfId="0" applyNumberFormat="1" applyFont="1" applyBorder="1" applyAlignment="1">
      <alignment horizontal="center" vertical="center" wrapText="1"/>
    </xf>
    <xf numFmtId="9" fontId="33" fillId="0" borderId="18" xfId="0" applyNumberFormat="1" applyFont="1" applyBorder="1" applyAlignment="1">
      <alignment horizontal="center" vertical="center"/>
    </xf>
    <xf numFmtId="0" fontId="33" fillId="0" borderId="18" xfId="0" applyFont="1" applyBorder="1" applyAlignment="1">
      <alignment horizontal="center" vertical="center" wrapText="1"/>
    </xf>
    <xf numFmtId="0" fontId="28" fillId="0" borderId="5" xfId="0" applyFont="1" applyBorder="1" applyAlignment="1">
      <alignment horizontal="center" vertical="center" wrapText="1"/>
    </xf>
    <xf numFmtId="0" fontId="86" fillId="2" borderId="42" xfId="0" applyFont="1" applyFill="1" applyBorder="1" applyAlignment="1">
      <alignment horizontal="center" vertical="center"/>
    </xf>
    <xf numFmtId="0" fontId="86" fillId="2" borderId="43" xfId="0" applyFont="1" applyFill="1" applyBorder="1" applyAlignment="1">
      <alignment horizontal="center" vertical="center"/>
    </xf>
    <xf numFmtId="0" fontId="86" fillId="2" borderId="44" xfId="0" applyFont="1" applyFill="1" applyBorder="1" applyAlignment="1">
      <alignment horizontal="center" vertical="center"/>
    </xf>
    <xf numFmtId="165" fontId="85" fillId="0" borderId="15" xfId="0" applyNumberFormat="1" applyFont="1" applyBorder="1" applyAlignment="1">
      <alignment horizontal="center" vertical="center"/>
    </xf>
    <xf numFmtId="0" fontId="85" fillId="0" borderId="32" xfId="0" applyFont="1" applyBorder="1" applyAlignment="1">
      <alignment horizontal="center" vertical="center"/>
    </xf>
    <xf numFmtId="0" fontId="85" fillId="0" borderId="78" xfId="0" applyFont="1" applyBorder="1" applyAlignment="1">
      <alignment horizontal="center" vertical="center"/>
    </xf>
    <xf numFmtId="0" fontId="85" fillId="0" borderId="20" xfId="0" applyFont="1" applyBorder="1" applyAlignment="1">
      <alignment horizontal="center" vertical="center"/>
    </xf>
    <xf numFmtId="0" fontId="85" fillId="0" borderId="0" xfId="0" applyFont="1" applyAlignment="1">
      <alignment horizontal="center" vertical="center"/>
    </xf>
    <xf numFmtId="0" fontId="85" fillId="0" borderId="21" xfId="0" applyFont="1" applyBorder="1" applyAlignment="1">
      <alignment horizontal="center" vertical="center"/>
    </xf>
    <xf numFmtId="0" fontId="85" fillId="0" borderId="24" xfId="0" applyFont="1" applyBorder="1" applyAlignment="1">
      <alignment horizontal="center" vertical="center"/>
    </xf>
    <xf numFmtId="0" fontId="85" fillId="0" borderId="25" xfId="0" applyFont="1" applyBorder="1" applyAlignment="1">
      <alignment horizontal="center" vertical="center"/>
    </xf>
    <xf numFmtId="0" fontId="85" fillId="0" borderId="27" xfId="0" applyFont="1" applyBorder="1" applyAlignment="1">
      <alignment horizontal="center" vertical="center"/>
    </xf>
    <xf numFmtId="0" fontId="29" fillId="0" borderId="15" xfId="0" applyFont="1" applyBorder="1" applyAlignment="1">
      <alignment horizontal="right" vertical="center"/>
    </xf>
    <xf numFmtId="0" fontId="29" fillId="0" borderId="32" xfId="0" applyFont="1" applyBorder="1" applyAlignment="1">
      <alignment horizontal="right" vertical="center"/>
    </xf>
    <xf numFmtId="0" fontId="29" fillId="0" borderId="24" xfId="0" applyFont="1" applyBorder="1" applyAlignment="1">
      <alignment horizontal="right" vertical="center"/>
    </xf>
    <xf numFmtId="0" fontId="29" fillId="0" borderId="25" xfId="0" applyFont="1" applyBorder="1" applyAlignment="1">
      <alignment horizontal="right" vertical="center"/>
    </xf>
    <xf numFmtId="165" fontId="85" fillId="0" borderId="78" xfId="0" applyNumberFormat="1" applyFont="1" applyBorder="1" applyAlignment="1">
      <alignment horizontal="center" vertical="center"/>
    </xf>
    <xf numFmtId="165" fontId="85" fillId="0" borderId="24" xfId="0" applyNumberFormat="1" applyFont="1" applyBorder="1" applyAlignment="1">
      <alignment horizontal="center" vertical="center"/>
    </xf>
    <xf numFmtId="165" fontId="85" fillId="0" borderId="27" xfId="0" applyNumberFormat="1" applyFont="1" applyBorder="1" applyAlignment="1">
      <alignment horizontal="center" vertical="center"/>
    </xf>
    <xf numFmtId="0" fontId="69" fillId="0" borderId="0" xfId="0" applyFont="1" applyAlignment="1">
      <alignment horizontal="left" vertical="center"/>
    </xf>
    <xf numFmtId="0" fontId="63" fillId="0" borderId="0" xfId="0" applyFont="1" applyAlignment="1">
      <alignment horizontal="left" wrapText="1"/>
    </xf>
    <xf numFmtId="0" fontId="63" fillId="0" borderId="0" xfId="0" applyFont="1" applyAlignment="1">
      <alignment horizontal="left" vertical="center"/>
    </xf>
    <xf numFmtId="0" fontId="60" fillId="0" borderId="0" xfId="0" applyFont="1" applyAlignment="1">
      <alignment horizontal="left" vertical="center"/>
    </xf>
    <xf numFmtId="0" fontId="63" fillId="0" borderId="0" xfId="0" applyFont="1" applyAlignment="1">
      <alignment horizontal="justify" vertical="center" wrapText="1"/>
    </xf>
    <xf numFmtId="0" fontId="63" fillId="0" borderId="0" xfId="0" applyFont="1" applyAlignment="1">
      <alignment horizontal="left" vertical="center" wrapText="1"/>
    </xf>
    <xf numFmtId="0" fontId="63" fillId="0" borderId="0" xfId="0" applyFont="1" applyAlignment="1">
      <alignment horizontal="left" vertical="center" wrapText="1" indent="2"/>
    </xf>
    <xf numFmtId="0" fontId="69" fillId="0" borderId="1" xfId="0" applyFont="1" applyBorder="1" applyAlignment="1">
      <alignment horizontal="left"/>
    </xf>
    <xf numFmtId="0" fontId="80" fillId="0" borderId="1" xfId="0" applyFont="1" applyBorder="1" applyAlignment="1">
      <alignment vertical="top" wrapText="1"/>
    </xf>
    <xf numFmtId="0" fontId="80" fillId="0" borderId="1" xfId="0" applyFont="1" applyBorder="1" applyAlignment="1">
      <alignment horizontal="left" vertical="top" wrapText="1"/>
    </xf>
    <xf numFmtId="0" fontId="60" fillId="0" borderId="1" xfId="0" applyFont="1" applyBorder="1" applyAlignment="1">
      <alignment horizontal="center"/>
    </xf>
    <xf numFmtId="0" fontId="60" fillId="0" borderId="1" xfId="0" applyFont="1" applyBorder="1" applyAlignment="1">
      <alignment horizontal="left" vertical="top"/>
    </xf>
    <xf numFmtId="0" fontId="69" fillId="0" borderId="0" xfId="0" applyFont="1" applyAlignment="1">
      <alignment horizontal="left" vertical="center" wrapText="1"/>
    </xf>
    <xf numFmtId="0" fontId="61" fillId="0" borderId="12" xfId="0" applyFont="1" applyBorder="1" applyAlignment="1">
      <alignment horizontal="left" vertical="center" indent="2"/>
    </xf>
    <xf numFmtId="0" fontId="61" fillId="0" borderId="2" xfId="0" applyFont="1" applyBorder="1" applyAlignment="1">
      <alignment horizontal="left" vertical="center" indent="2"/>
    </xf>
    <xf numFmtId="0" fontId="61" fillId="0" borderId="75" xfId="0" applyFont="1" applyBorder="1" applyAlignment="1">
      <alignment horizontal="left" vertical="center" indent="2"/>
    </xf>
    <xf numFmtId="0" fontId="61" fillId="0" borderId="10" xfId="0" applyFont="1" applyBorder="1" applyAlignment="1">
      <alignment horizontal="left" vertical="center"/>
    </xf>
    <xf numFmtId="0" fontId="61" fillId="0" borderId="0" xfId="0" applyFont="1" applyAlignment="1">
      <alignment horizontal="left" vertical="center"/>
    </xf>
    <xf numFmtId="0" fontId="61" fillId="0" borderId="9" xfId="0" applyFont="1" applyBorder="1" applyAlignment="1">
      <alignment horizontal="left" vertical="center"/>
    </xf>
    <xf numFmtId="0" fontId="61" fillId="0" borderId="7" xfId="0" applyFont="1" applyBorder="1" applyAlignment="1">
      <alignment horizontal="left" vertical="center"/>
    </xf>
    <xf numFmtId="0" fontId="61" fillId="0" borderId="8" xfId="0" applyFont="1" applyBorder="1" applyAlignment="1">
      <alignment horizontal="left" vertical="center"/>
    </xf>
    <xf numFmtId="0" fontId="61" fillId="0" borderId="11" xfId="0" applyFont="1" applyBorder="1" applyAlignment="1">
      <alignment horizontal="left" vertical="center"/>
    </xf>
    <xf numFmtId="0" fontId="63" fillId="0" borderId="2" xfId="0" applyFont="1" applyBorder="1" applyAlignment="1">
      <alignment horizontal="justify" vertical="center" wrapText="1"/>
    </xf>
    <xf numFmtId="0" fontId="64" fillId="2" borderId="1" xfId="0" applyFont="1" applyFill="1" applyBorder="1" applyAlignment="1">
      <alignment horizontal="left" vertical="center"/>
    </xf>
    <xf numFmtId="0" fontId="61" fillId="0" borderId="12" xfId="0" applyFont="1" applyBorder="1" applyAlignment="1">
      <alignment horizontal="left" vertical="center"/>
    </xf>
    <xf numFmtId="0" fontId="61" fillId="0" borderId="2" xfId="0" applyFont="1" applyBorder="1" applyAlignment="1">
      <alignment horizontal="left" vertical="center"/>
    </xf>
    <xf numFmtId="0" fontId="61" fillId="0" borderId="75" xfId="0" applyFont="1" applyBorder="1" applyAlignment="1">
      <alignment horizontal="left" vertical="center"/>
    </xf>
    <xf numFmtId="0" fontId="60" fillId="0" borderId="1" xfId="0" applyFont="1" applyBorder="1"/>
    <xf numFmtId="0" fontId="60" fillId="0" borderId="1" xfId="0" applyFont="1" applyBorder="1" applyAlignment="1">
      <alignment horizontal="center" vertical="center"/>
    </xf>
    <xf numFmtId="0" fontId="62" fillId="21" borderId="2" xfId="0" applyFont="1" applyFill="1" applyBorder="1" applyAlignment="1">
      <alignment horizontal="left" vertical="center" wrapText="1"/>
    </xf>
    <xf numFmtId="0" fontId="62" fillId="21" borderId="0" xfId="0" applyFont="1" applyFill="1" applyAlignment="1">
      <alignment horizontal="left" vertical="center" wrapText="1"/>
    </xf>
    <xf numFmtId="0" fontId="64" fillId="0" borderId="1" xfId="0" applyFont="1" applyBorder="1" applyAlignment="1">
      <alignment horizontal="left" vertical="center" wrapText="1"/>
    </xf>
    <xf numFmtId="0" fontId="64" fillId="0" borderId="1" xfId="0" applyFont="1" applyBorder="1" applyAlignment="1">
      <alignment horizontal="center" vertical="center" wrapText="1"/>
    </xf>
    <xf numFmtId="0" fontId="64" fillId="0" borderId="1" xfId="0" applyFont="1" applyBorder="1" applyAlignment="1">
      <alignment horizontal="center" vertical="center"/>
    </xf>
    <xf numFmtId="0" fontId="64" fillId="0" borderId="76" xfId="0" applyFont="1" applyBorder="1" applyAlignment="1">
      <alignment horizontal="center" vertical="center"/>
    </xf>
    <xf numFmtId="0" fontId="64" fillId="0" borderId="3" xfId="0" applyFont="1" applyBorder="1" applyAlignment="1">
      <alignment horizontal="center" vertical="center"/>
    </xf>
    <xf numFmtId="0" fontId="68" fillId="0" borderId="1" xfId="0" applyFont="1" applyBorder="1" applyAlignment="1">
      <alignment horizontal="center"/>
    </xf>
    <xf numFmtId="0" fontId="60" fillId="0" borderId="1" xfId="0" applyFont="1" applyBorder="1" applyAlignment="1">
      <alignment horizontal="left"/>
    </xf>
    <xf numFmtId="0" fontId="70" fillId="22" borderId="12" xfId="0" applyFont="1" applyFill="1" applyBorder="1" applyAlignment="1">
      <alignment horizontal="center" vertical="center" wrapText="1"/>
    </xf>
    <xf numFmtId="0" fontId="70" fillId="22" borderId="75" xfId="0" applyFont="1" applyFill="1" applyBorder="1" applyAlignment="1">
      <alignment horizontal="center" vertical="center" wrapText="1"/>
    </xf>
    <xf numFmtId="0" fontId="70" fillId="22" borderId="10" xfId="0" applyFont="1" applyFill="1" applyBorder="1" applyAlignment="1">
      <alignment horizontal="center" vertical="center" wrapText="1"/>
    </xf>
    <xf numFmtId="0" fontId="70" fillId="22" borderId="9" xfId="0" applyFont="1" applyFill="1" applyBorder="1" applyAlignment="1">
      <alignment horizontal="center" vertical="center" wrapText="1"/>
    </xf>
    <xf numFmtId="0" fontId="70" fillId="22" borderId="7" xfId="0" applyFont="1" applyFill="1" applyBorder="1" applyAlignment="1">
      <alignment horizontal="center" vertical="center" wrapText="1"/>
    </xf>
    <xf numFmtId="0" fontId="70" fillId="22" borderId="11" xfId="0" applyFont="1" applyFill="1" applyBorder="1" applyAlignment="1">
      <alignment horizontal="center" vertical="center" wrapText="1"/>
    </xf>
    <xf numFmtId="0" fontId="70" fillId="0" borderId="12" xfId="0" applyFont="1" applyBorder="1" applyAlignment="1">
      <alignment horizontal="center" vertical="center" wrapText="1"/>
    </xf>
    <xf numFmtId="0" fontId="70" fillId="0" borderId="75" xfId="0" applyFont="1" applyBorder="1" applyAlignment="1">
      <alignment horizontal="center" vertical="center" wrapText="1"/>
    </xf>
    <xf numFmtId="0" fontId="70" fillId="0" borderId="10" xfId="0" applyFont="1" applyBorder="1" applyAlignment="1">
      <alignment horizontal="center" vertical="center" wrapText="1"/>
    </xf>
    <xf numFmtId="0" fontId="70" fillId="0" borderId="9"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11" xfId="0" applyFont="1" applyBorder="1" applyAlignment="1">
      <alignment horizontal="center" vertical="center" wrapText="1"/>
    </xf>
    <xf numFmtId="0" fontId="70" fillId="0" borderId="76" xfId="0" applyFont="1" applyBorder="1" applyAlignment="1">
      <alignment horizontal="center" vertical="center" wrapText="1"/>
    </xf>
    <xf numFmtId="0" fontId="70" fillId="0" borderId="77" xfId="0" applyFont="1" applyBorder="1" applyAlignment="1">
      <alignment horizontal="center" vertical="center" wrapText="1"/>
    </xf>
    <xf numFmtId="0" fontId="70" fillId="0" borderId="3" xfId="0" applyFont="1" applyBorder="1" applyAlignment="1">
      <alignment horizontal="center" vertical="center" wrapText="1"/>
    </xf>
    <xf numFmtId="0" fontId="77" fillId="0" borderId="1" xfId="0" applyFont="1" applyBorder="1" applyAlignment="1">
      <alignment horizontal="left" vertical="center" wrapText="1" indent="2"/>
    </xf>
    <xf numFmtId="0" fontId="64" fillId="0" borderId="12" xfId="0" applyFont="1" applyBorder="1" applyAlignment="1">
      <alignment horizontal="center" vertical="center"/>
    </xf>
    <xf numFmtId="0" fontId="64" fillId="0" borderId="75" xfId="0" applyFont="1" applyBorder="1" applyAlignment="1">
      <alignment horizontal="center" vertical="center"/>
    </xf>
    <xf numFmtId="0" fontId="64" fillId="0" borderId="10" xfId="0" applyFont="1" applyBorder="1" applyAlignment="1">
      <alignment horizontal="center" vertical="center"/>
    </xf>
    <xf numFmtId="0" fontId="64" fillId="0" borderId="9" xfId="0" applyFont="1" applyBorder="1" applyAlignment="1">
      <alignment horizontal="center" vertical="center"/>
    </xf>
    <xf numFmtId="0" fontId="77" fillId="0" borderId="4" xfId="0" applyFont="1" applyBorder="1" applyAlignment="1">
      <alignment horizontal="left" vertical="center" indent="2"/>
    </xf>
    <xf numFmtId="0" fontId="77" fillId="0" borderId="6" xfId="0" applyFont="1" applyBorder="1" applyAlignment="1">
      <alignment horizontal="left" vertical="center" indent="2"/>
    </xf>
    <xf numFmtId="0" fontId="60" fillId="0" borderId="76" xfId="0" applyFont="1" applyBorder="1" applyAlignment="1">
      <alignment horizontal="center" vertical="center"/>
    </xf>
    <xf numFmtId="0" fontId="60" fillId="0" borderId="77" xfId="0" applyFont="1" applyBorder="1" applyAlignment="1">
      <alignment horizontal="center" vertical="center"/>
    </xf>
    <xf numFmtId="0" fontId="64" fillId="0" borderId="7" xfId="0" applyFont="1" applyBorder="1" applyAlignment="1">
      <alignment horizontal="center" vertical="center"/>
    </xf>
    <xf numFmtId="0" fontId="64" fillId="0" borderId="11" xfId="0" applyFont="1" applyBorder="1" applyAlignment="1">
      <alignment horizontal="center" vertical="center"/>
    </xf>
    <xf numFmtId="0" fontId="77" fillId="0" borderId="12" xfId="0" applyFont="1" applyBorder="1" applyAlignment="1">
      <alignment horizontal="left" vertical="center" wrapText="1" indent="2"/>
    </xf>
    <xf numFmtId="0" fontId="77" fillId="0" borderId="75" xfId="0" applyFont="1" applyBorder="1" applyAlignment="1">
      <alignment horizontal="left" vertical="center" wrapText="1" indent="2"/>
    </xf>
    <xf numFmtId="0" fontId="77" fillId="0" borderId="10" xfId="0" applyFont="1" applyBorder="1" applyAlignment="1">
      <alignment horizontal="left" vertical="center" wrapText="1" indent="2"/>
    </xf>
    <xf numFmtId="0" fontId="77" fillId="0" borderId="9" xfId="0" applyFont="1" applyBorder="1" applyAlignment="1">
      <alignment horizontal="left" vertical="center" wrapText="1" indent="2"/>
    </xf>
    <xf numFmtId="0" fontId="60" fillId="0" borderId="12" xfId="0" applyFont="1" applyBorder="1" applyAlignment="1">
      <alignment horizontal="left" vertical="center" wrapText="1" indent="2"/>
    </xf>
    <xf numFmtId="0" fontId="60" fillId="0" borderId="75" xfId="0" applyFont="1" applyBorder="1" applyAlignment="1">
      <alignment horizontal="left" vertical="center" wrapText="1" indent="2"/>
    </xf>
    <xf numFmtId="0" fontId="60" fillId="0" borderId="10" xfId="0" applyFont="1" applyBorder="1" applyAlignment="1">
      <alignment horizontal="left" vertical="center" wrapText="1" indent="2"/>
    </xf>
    <xf numFmtId="0" fontId="60" fillId="0" borderId="9" xfId="0" applyFont="1" applyBorder="1" applyAlignment="1">
      <alignment horizontal="left" vertical="center" wrapText="1" indent="2"/>
    </xf>
    <xf numFmtId="0" fontId="62" fillId="21" borderId="12" xfId="0" applyFont="1" applyFill="1" applyBorder="1" applyAlignment="1">
      <alignment horizontal="left"/>
    </xf>
    <xf numFmtId="0" fontId="62" fillId="21" borderId="2" xfId="0" applyFont="1" applyFill="1" applyBorder="1" applyAlignment="1">
      <alignment horizontal="left"/>
    </xf>
    <xf numFmtId="0" fontId="62" fillId="21" borderId="75" xfId="0" applyFont="1" applyFill="1" applyBorder="1" applyAlignment="1">
      <alignment horizontal="left"/>
    </xf>
    <xf numFmtId="0" fontId="60" fillId="0" borderId="10" xfId="0" applyFont="1" applyBorder="1" applyAlignment="1">
      <alignment horizontal="left"/>
    </xf>
    <xf numFmtId="0" fontId="60" fillId="0" borderId="0" xfId="0" applyFont="1" applyAlignment="1">
      <alignment horizontal="left"/>
    </xf>
    <xf numFmtId="0" fontId="60" fillId="0" borderId="9" xfId="0" applyFont="1" applyBorder="1" applyAlignment="1">
      <alignment horizontal="left"/>
    </xf>
    <xf numFmtId="0" fontId="60" fillId="0" borderId="7" xfId="0" applyFont="1" applyBorder="1" applyAlignment="1">
      <alignment horizontal="left"/>
    </xf>
    <xf numFmtId="0" fontId="60" fillId="0" borderId="8" xfId="0" applyFont="1" applyBorder="1" applyAlignment="1">
      <alignment horizontal="left"/>
    </xf>
    <xf numFmtId="0" fontId="60" fillId="0" borderId="11" xfId="0" applyFont="1" applyBorder="1" applyAlignment="1">
      <alignment horizontal="left"/>
    </xf>
    <xf numFmtId="0" fontId="60" fillId="0" borderId="9" xfId="0" applyFont="1" applyBorder="1" applyAlignment="1">
      <alignment horizontal="left" vertical="center"/>
    </xf>
    <xf numFmtId="0" fontId="60" fillId="0" borderId="8" xfId="0" applyFont="1" applyBorder="1" applyAlignment="1">
      <alignment horizontal="left" vertical="center"/>
    </xf>
    <xf numFmtId="0" fontId="60" fillId="0" borderId="11" xfId="0" applyFont="1" applyBorder="1" applyAlignment="1">
      <alignment horizontal="left" vertical="center"/>
    </xf>
    <xf numFmtId="0" fontId="63" fillId="0" borderId="10" xfId="0" applyFont="1" applyBorder="1" applyAlignment="1">
      <alignment horizontal="left" vertical="center"/>
    </xf>
    <xf numFmtId="0" fontId="63" fillId="0" borderId="9" xfId="0" applyFont="1" applyBorder="1" applyAlignment="1">
      <alignment horizontal="left" vertical="center"/>
    </xf>
    <xf numFmtId="0" fontId="60" fillId="0" borderId="12" xfId="0" applyFont="1" applyBorder="1" applyAlignment="1">
      <alignment horizontal="right"/>
    </xf>
    <xf numFmtId="0" fontId="60" fillId="0" borderId="2" xfId="0" applyFont="1" applyBorder="1" applyAlignment="1">
      <alignment horizontal="right"/>
    </xf>
    <xf numFmtId="0" fontId="75" fillId="0" borderId="4" xfId="0" applyFont="1" applyBorder="1" applyAlignment="1">
      <alignment horizontal="center"/>
    </xf>
    <xf numFmtId="0" fontId="63" fillId="0" borderId="5" xfId="0" applyFont="1" applyBorder="1" applyAlignment="1">
      <alignment horizontal="center"/>
    </xf>
    <xf numFmtId="0" fontId="63" fillId="0" borderId="6" xfId="0" applyFont="1" applyBorder="1" applyAlignment="1">
      <alignment horizontal="center"/>
    </xf>
    <xf numFmtId="0" fontId="60" fillId="0" borderId="4" xfId="0" applyFont="1" applyBorder="1" applyAlignment="1">
      <alignment horizontal="left"/>
    </xf>
    <xf numFmtId="0" fontId="60" fillId="0" borderId="5" xfId="0" applyFont="1" applyBorder="1" applyAlignment="1">
      <alignment horizontal="left"/>
    </xf>
    <xf numFmtId="0" fontId="60" fillId="0" borderId="6" xfId="0" applyFont="1" applyBorder="1" applyAlignment="1">
      <alignment horizontal="left"/>
    </xf>
    <xf numFmtId="0" fontId="60" fillId="0" borderId="12" xfId="0" applyFont="1" applyBorder="1" applyAlignment="1">
      <alignment horizontal="left"/>
    </xf>
    <xf numFmtId="0" fontId="60" fillId="0" borderId="2" xfId="0" applyFont="1" applyBorder="1" applyAlignment="1">
      <alignment horizontal="left"/>
    </xf>
    <xf numFmtId="0" fontId="60" fillId="0" borderId="75" xfId="0" applyFont="1" applyBorder="1" applyAlignment="1">
      <alignment horizontal="left"/>
    </xf>
    <xf numFmtId="0" fontId="60" fillId="0" borderId="12" xfId="0" applyFont="1" applyBorder="1" applyAlignment="1">
      <alignment horizontal="center" vertical="center"/>
    </xf>
    <xf numFmtId="0" fontId="60" fillId="0" borderId="2" xfId="0" applyFont="1" applyBorder="1" applyAlignment="1">
      <alignment horizontal="center" vertical="center"/>
    </xf>
    <xf numFmtId="0" fontId="60" fillId="0" borderId="75" xfId="0" applyFont="1" applyBorder="1" applyAlignment="1">
      <alignment horizontal="center" vertical="center"/>
    </xf>
    <xf numFmtId="0" fontId="60" fillId="0" borderId="7" xfId="0" applyFont="1" applyBorder="1" applyAlignment="1">
      <alignment horizontal="center" vertical="center"/>
    </xf>
    <xf numFmtId="0" fontId="60" fillId="0" borderId="8" xfId="0" applyFont="1" applyBorder="1" applyAlignment="1">
      <alignment horizontal="center" vertical="center"/>
    </xf>
    <xf numFmtId="0" fontId="60" fillId="0" borderId="11" xfId="0" applyFont="1" applyBorder="1" applyAlignment="1">
      <alignment horizontal="center" vertical="center"/>
    </xf>
    <xf numFmtId="0" fontId="60" fillId="0" borderId="5" xfId="0" applyFont="1" applyBorder="1" applyAlignment="1">
      <alignment horizontal="left" vertical="center"/>
    </xf>
    <xf numFmtId="0" fontId="60" fillId="0" borderId="6" xfId="0" applyFont="1" applyBorder="1" applyAlignment="1">
      <alignment horizontal="left" vertical="center"/>
    </xf>
    <xf numFmtId="0" fontId="76" fillId="0" borderId="4" xfId="0" applyFont="1" applyBorder="1" applyAlignment="1">
      <alignment horizontal="left" vertical="center"/>
    </xf>
    <xf numFmtId="0" fontId="76" fillId="0" borderId="5" xfId="0" applyFont="1" applyBorder="1" applyAlignment="1">
      <alignment horizontal="left" vertical="center"/>
    </xf>
    <xf numFmtId="0" fontId="76" fillId="0" borderId="6" xfId="0" applyFont="1" applyBorder="1" applyAlignment="1">
      <alignment horizontal="left" vertical="center"/>
    </xf>
    <xf numFmtId="0" fontId="64" fillId="0" borderId="12" xfId="0" applyFont="1" applyBorder="1" applyAlignment="1">
      <alignment horizontal="left" vertical="center"/>
    </xf>
    <xf numFmtId="0" fontId="64" fillId="0" borderId="2" xfId="0" applyFont="1" applyBorder="1" applyAlignment="1">
      <alignment horizontal="left" vertical="center"/>
    </xf>
    <xf numFmtId="0" fontId="64" fillId="0" borderId="75" xfId="0" applyFont="1" applyBorder="1" applyAlignment="1">
      <alignment horizontal="left" vertical="center"/>
    </xf>
    <xf numFmtId="0" fontId="64" fillId="0" borderId="10" xfId="0" applyFont="1" applyBorder="1" applyAlignment="1">
      <alignment horizontal="left" vertical="center"/>
    </xf>
    <xf numFmtId="0" fontId="64" fillId="0" borderId="0" xfId="0" applyFont="1" applyAlignment="1">
      <alignment horizontal="left" vertical="center"/>
    </xf>
    <xf numFmtId="0" fontId="64" fillId="0" borderId="9" xfId="0" applyFont="1" applyBorder="1" applyAlignment="1">
      <alignment horizontal="left" vertical="center"/>
    </xf>
    <xf numFmtId="0" fontId="64" fillId="0" borderId="7" xfId="0" applyFont="1" applyBorder="1" applyAlignment="1">
      <alignment horizontal="left" vertical="center"/>
    </xf>
    <xf numFmtId="0" fontId="64" fillId="0" borderId="8" xfId="0" applyFont="1" applyBorder="1" applyAlignment="1">
      <alignment horizontal="left" vertical="center"/>
    </xf>
    <xf numFmtId="0" fontId="64" fillId="0" borderId="11" xfId="0" applyFont="1" applyBorder="1" applyAlignment="1">
      <alignment horizontal="left" vertical="center"/>
    </xf>
    <xf numFmtId="0" fontId="60" fillId="0" borderId="10" xfId="0" applyFont="1" applyBorder="1" applyAlignment="1">
      <alignment horizontal="left" vertical="center"/>
    </xf>
    <xf numFmtId="0" fontId="60" fillId="0" borderId="7" xfId="0" applyFont="1" applyBorder="1" applyAlignment="1">
      <alignment horizontal="left" vertical="center"/>
    </xf>
    <xf numFmtId="0" fontId="63" fillId="0" borderId="12" xfId="0" applyFont="1" applyBorder="1" applyAlignment="1">
      <alignment horizontal="left" vertical="center"/>
    </xf>
    <xf numFmtId="0" fontId="63" fillId="0" borderId="75" xfId="0" applyFont="1" applyBorder="1" applyAlignment="1">
      <alignment horizontal="left" vertical="center"/>
    </xf>
    <xf numFmtId="0" fontId="63" fillId="0" borderId="2" xfId="0" applyFont="1" applyBorder="1" applyAlignment="1">
      <alignment horizontal="left" vertical="center"/>
    </xf>
    <xf numFmtId="0" fontId="63" fillId="0" borderId="7" xfId="0" applyFont="1" applyBorder="1" applyAlignment="1">
      <alignment horizontal="left" vertical="center"/>
    </xf>
    <xf numFmtId="0" fontId="63" fillId="0" borderId="8" xfId="0" applyFont="1" applyBorder="1" applyAlignment="1">
      <alignment horizontal="left" vertical="center"/>
    </xf>
    <xf numFmtId="0" fontId="63" fillId="0" borderId="11" xfId="0" applyFont="1" applyBorder="1" applyAlignment="1">
      <alignment horizontal="left" vertical="center"/>
    </xf>
    <xf numFmtId="0" fontId="60" fillId="0" borderId="8" xfId="0" applyFont="1" applyBorder="1" applyAlignment="1">
      <alignment horizontal="center"/>
    </xf>
    <xf numFmtId="0" fontId="62" fillId="21" borderId="12" xfId="0" applyFont="1" applyFill="1" applyBorder="1" applyAlignment="1">
      <alignment horizontal="left" vertical="center" wrapText="1"/>
    </xf>
    <xf numFmtId="0" fontId="62" fillId="21" borderId="75" xfId="0" applyFont="1" applyFill="1" applyBorder="1" applyAlignment="1">
      <alignment horizontal="left" vertical="center" wrapText="1"/>
    </xf>
    <xf numFmtId="0" fontId="62" fillId="21" borderId="10" xfId="0" applyFont="1" applyFill="1" applyBorder="1" applyAlignment="1">
      <alignment horizontal="left" vertical="center" wrapText="1"/>
    </xf>
    <xf numFmtId="0" fontId="62" fillId="21" borderId="9" xfId="0" applyFont="1" applyFill="1" applyBorder="1" applyAlignment="1">
      <alignment horizontal="left" vertical="center" wrapText="1"/>
    </xf>
    <xf numFmtId="0" fontId="62" fillId="21" borderId="7" xfId="0" applyFont="1" applyFill="1" applyBorder="1" applyAlignment="1">
      <alignment horizontal="left" vertical="center" wrapText="1"/>
    </xf>
    <xf numFmtId="0" fontId="62" fillId="21" borderId="8" xfId="0" applyFont="1" applyFill="1" applyBorder="1" applyAlignment="1">
      <alignment horizontal="left" vertical="center" wrapText="1"/>
    </xf>
    <xf numFmtId="0" fontId="62" fillId="21" borderId="1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2"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0" xfId="0" applyFont="1" applyFill="1" applyAlignment="1">
      <alignment horizontal="left" vertical="center"/>
    </xf>
    <xf numFmtId="0" fontId="60" fillId="2" borderId="9"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1" xfId="0" applyFont="1" applyFill="1" applyBorder="1" applyAlignment="1">
      <alignment horizontal="left" vertical="center"/>
    </xf>
    <xf numFmtId="0" fontId="69" fillId="0" borderId="10" xfId="0" applyFont="1" applyBorder="1" applyAlignment="1">
      <alignment horizontal="left" vertical="center"/>
    </xf>
    <xf numFmtId="0" fontId="69" fillId="0" borderId="9" xfId="0" applyFont="1" applyBorder="1" applyAlignment="1">
      <alignment horizontal="left" vertical="center"/>
    </xf>
    <xf numFmtId="0" fontId="60" fillId="0" borderId="2" xfId="0" applyFont="1" applyBorder="1" applyAlignment="1">
      <alignment horizontal="left" vertical="center"/>
    </xf>
    <xf numFmtId="0" fontId="60" fillId="0" borderId="75" xfId="0" applyFont="1" applyBorder="1" applyAlignment="1">
      <alignment horizontal="left" vertical="center"/>
    </xf>
    <xf numFmtId="0" fontId="64" fillId="0" borderId="10" xfId="0" applyFont="1" applyBorder="1" applyAlignment="1">
      <alignment horizontal="left" vertical="center" wrapText="1"/>
    </xf>
    <xf numFmtId="0" fontId="64" fillId="0" borderId="0" xfId="0" applyFont="1" applyAlignment="1">
      <alignment horizontal="left" vertical="center" wrapText="1"/>
    </xf>
    <xf numFmtId="0" fontId="63" fillId="0" borderId="10" xfId="0" applyFont="1" applyBorder="1" applyAlignment="1">
      <alignment horizontal="left" vertical="center" wrapText="1"/>
    </xf>
    <xf numFmtId="0" fontId="63" fillId="0" borderId="9" xfId="0" applyFont="1" applyBorder="1" applyAlignment="1">
      <alignment horizontal="left" vertical="center" wrapText="1"/>
    </xf>
    <xf numFmtId="0" fontId="63" fillId="0" borderId="7" xfId="0" applyFont="1" applyBorder="1" applyAlignment="1">
      <alignment horizontal="left" vertical="center" wrapText="1"/>
    </xf>
    <xf numFmtId="0" fontId="63" fillId="0" borderId="8" xfId="0" applyFont="1" applyBorder="1" applyAlignment="1">
      <alignment horizontal="left" vertical="center" wrapText="1"/>
    </xf>
    <xf numFmtId="0" fontId="63" fillId="0" borderId="11" xfId="0" applyFont="1" applyBorder="1" applyAlignment="1">
      <alignment horizontal="left" vertical="center" wrapText="1"/>
    </xf>
    <xf numFmtId="0" fontId="60" fillId="0" borderId="0" xfId="0" applyFont="1" applyAlignment="1">
      <alignment horizontal="center"/>
    </xf>
    <xf numFmtId="0" fontId="60" fillId="0" borderId="9" xfId="0" applyFont="1" applyBorder="1" applyAlignment="1">
      <alignment horizontal="center"/>
    </xf>
    <xf numFmtId="0" fontId="60" fillId="0" borderId="11" xfId="0" applyFont="1" applyBorder="1" applyAlignment="1">
      <alignment horizontal="center"/>
    </xf>
    <xf numFmtId="0" fontId="70" fillId="0" borderId="12" xfId="0" applyFont="1" applyBorder="1" applyAlignment="1">
      <alignment horizontal="left" vertical="center"/>
    </xf>
    <xf numFmtId="0" fontId="70" fillId="0" borderId="75" xfId="0" applyFont="1" applyBorder="1" applyAlignment="1">
      <alignment horizontal="left" vertical="center"/>
    </xf>
    <xf numFmtId="0" fontId="61" fillId="0" borderId="4" xfId="0" applyFont="1" applyBorder="1" applyAlignment="1">
      <alignment horizontal="left" vertical="center"/>
    </xf>
    <xf numFmtId="0" fontId="61" fillId="0" borderId="5" xfId="0" applyFont="1" applyBorder="1" applyAlignment="1">
      <alignment horizontal="left" vertical="center"/>
    </xf>
    <xf numFmtId="0" fontId="64" fillId="2" borderId="7" xfId="0" applyFont="1" applyFill="1" applyBorder="1" applyAlignment="1">
      <alignment horizontal="center"/>
    </xf>
    <xf numFmtId="0" fontId="64" fillId="2" borderId="8" xfId="0" applyFont="1" applyFill="1" applyBorder="1" applyAlignment="1">
      <alignment horizontal="center"/>
    </xf>
    <xf numFmtId="0" fontId="66" fillId="0" borderId="4" xfId="0" applyFont="1" applyBorder="1" applyAlignment="1">
      <alignment horizontal="left" vertical="center"/>
    </xf>
    <xf numFmtId="0" fontId="66" fillId="0" borderId="5" xfId="0" applyFont="1" applyBorder="1" applyAlignment="1">
      <alignment horizontal="left" vertical="center"/>
    </xf>
    <xf numFmtId="0" fontId="64" fillId="2" borderId="8" xfId="0" applyFont="1" applyFill="1" applyBorder="1" applyAlignment="1">
      <alignment horizontal="center" vertical="center"/>
    </xf>
    <xf numFmtId="0" fontId="64" fillId="2" borderId="11" xfId="0" applyFont="1" applyFill="1" applyBorder="1" applyAlignment="1">
      <alignment horizontal="center" vertical="center"/>
    </xf>
    <xf numFmtId="0" fontId="61" fillId="0" borderId="6" xfId="0" applyFont="1" applyBorder="1" applyAlignment="1">
      <alignment horizontal="left" vertical="center"/>
    </xf>
    <xf numFmtId="0" fontId="64" fillId="0" borderId="4" xfId="0" applyFont="1" applyBorder="1" applyAlignment="1">
      <alignment horizontal="left"/>
    </xf>
    <xf numFmtId="0" fontId="64" fillId="0" borderId="5" xfId="0" applyFont="1" applyBorder="1" applyAlignment="1">
      <alignment horizontal="left"/>
    </xf>
    <xf numFmtId="0" fontId="64" fillId="0" borderId="6" xfId="0" applyFont="1" applyBorder="1" applyAlignment="1">
      <alignment horizontal="left"/>
    </xf>
    <xf numFmtId="0" fontId="60" fillId="0" borderId="4" xfId="0" applyFont="1" applyBorder="1" applyAlignment="1">
      <alignment horizontal="center" vertical="center"/>
    </xf>
    <xf numFmtId="0" fontId="60" fillId="0" borderId="6" xfId="0" applyFont="1" applyBorder="1" applyAlignment="1">
      <alignment horizontal="center" vertical="center"/>
    </xf>
    <xf numFmtId="0" fontId="70" fillId="0" borderId="2" xfId="0" applyFont="1" applyBorder="1" applyAlignment="1">
      <alignment horizontal="left" vertical="center"/>
    </xf>
    <xf numFmtId="0" fontId="60" fillId="2" borderId="2" xfId="0" applyFont="1" applyFill="1" applyBorder="1" applyAlignment="1">
      <alignment horizontal="left" vertical="center" wrapText="1"/>
    </xf>
    <xf numFmtId="0" fontId="60" fillId="2" borderId="75" xfId="0" applyFont="1" applyFill="1" applyBorder="1" applyAlignment="1">
      <alignment horizontal="left" vertical="center" wrapText="1"/>
    </xf>
    <xf numFmtId="0" fontId="60" fillId="2" borderId="10"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9"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11" xfId="0" applyFont="1" applyFill="1" applyBorder="1" applyAlignment="1">
      <alignment horizontal="left" vertical="center" wrapText="1"/>
    </xf>
    <xf numFmtId="0" fontId="63" fillId="0" borderId="76" xfId="0" applyFont="1" applyBorder="1" applyAlignment="1">
      <alignment horizontal="left" vertical="center" wrapText="1"/>
    </xf>
    <xf numFmtId="0" fontId="63" fillId="0" borderId="77" xfId="0" applyFont="1" applyBorder="1" applyAlignment="1">
      <alignment horizontal="left" vertical="center" wrapText="1"/>
    </xf>
    <xf numFmtId="0" fontId="60" fillId="0" borderId="10" xfId="0" applyFont="1" applyBorder="1" applyAlignment="1">
      <alignment horizontal="center"/>
    </xf>
    <xf numFmtId="0" fontId="60" fillId="0" borderId="7" xfId="0" applyFont="1" applyBorder="1" applyAlignment="1">
      <alignment horizontal="center"/>
    </xf>
    <xf numFmtId="0" fontId="60" fillId="0" borderId="12" xfId="0" applyFont="1" applyBorder="1" applyAlignment="1">
      <alignment horizontal="center"/>
    </xf>
    <xf numFmtId="0" fontId="60" fillId="0" borderId="2" xfId="0" applyFont="1" applyBorder="1" applyAlignment="1">
      <alignment horizontal="center"/>
    </xf>
    <xf numFmtId="0" fontId="60" fillId="0" borderId="75" xfId="0" applyFont="1" applyBorder="1" applyAlignment="1">
      <alignment horizontal="center"/>
    </xf>
    <xf numFmtId="0" fontId="64" fillId="2" borderId="4" xfId="0" applyFont="1" applyFill="1" applyBorder="1" applyAlignment="1">
      <alignment horizontal="left" vertical="center"/>
    </xf>
    <xf numFmtId="0" fontId="64" fillId="2" borderId="5" xfId="0" applyFont="1" applyFill="1" applyBorder="1" applyAlignment="1">
      <alignment horizontal="left" vertical="center"/>
    </xf>
    <xf numFmtId="0" fontId="64" fillId="2" borderId="6" xfId="0" applyFont="1" applyFill="1" applyBorder="1" applyAlignment="1">
      <alignment horizontal="left" vertical="center"/>
    </xf>
    <xf numFmtId="0" fontId="64" fillId="0" borderId="76" xfId="0" applyFont="1" applyBorder="1" applyAlignment="1">
      <alignment horizontal="left" vertical="center"/>
    </xf>
    <xf numFmtId="0" fontId="64" fillId="0" borderId="3" xfId="0" applyFont="1" applyBorder="1" applyAlignment="1">
      <alignment horizontal="left" vertical="center"/>
    </xf>
    <xf numFmtId="0" fontId="68" fillId="0" borderId="12" xfId="0" applyFont="1" applyBorder="1" applyAlignment="1">
      <alignment horizontal="left" vertical="center"/>
    </xf>
    <xf numFmtId="0" fontId="68" fillId="0" borderId="2" xfId="0" applyFont="1" applyBorder="1" applyAlignment="1">
      <alignment horizontal="left" vertical="center"/>
    </xf>
    <xf numFmtId="0" fontId="68" fillId="0" borderId="75" xfId="0" applyFont="1" applyBorder="1" applyAlignment="1">
      <alignment horizontal="left" vertical="center"/>
    </xf>
    <xf numFmtId="0" fontId="68" fillId="0" borderId="7" xfId="0" applyFont="1" applyBorder="1" applyAlignment="1">
      <alignment horizontal="left" vertical="center"/>
    </xf>
    <xf numFmtId="0" fontId="68" fillId="0" borderId="8" xfId="0" applyFont="1" applyBorder="1" applyAlignment="1">
      <alignment horizontal="left" vertical="center"/>
    </xf>
    <xf numFmtId="0" fontId="68" fillId="0" borderId="11" xfId="0" applyFont="1" applyBorder="1" applyAlignment="1">
      <alignment horizontal="left" vertical="center"/>
    </xf>
    <xf numFmtId="0" fontId="67" fillId="0" borderId="12" xfId="0" applyFont="1" applyBorder="1" applyAlignment="1">
      <alignment horizontal="left" vertical="center" wrapText="1"/>
    </xf>
    <xf numFmtId="0" fontId="67" fillId="0" borderId="2" xfId="0" applyFont="1" applyBorder="1" applyAlignment="1">
      <alignment horizontal="left" vertical="center"/>
    </xf>
    <xf numFmtId="0" fontId="67" fillId="0" borderId="75" xfId="0" applyFont="1" applyBorder="1" applyAlignment="1">
      <alignment horizontal="left" vertical="center"/>
    </xf>
    <xf numFmtId="0" fontId="67" fillId="0" borderId="7" xfId="0" applyFont="1" applyBorder="1" applyAlignment="1">
      <alignment horizontal="left" vertical="center"/>
    </xf>
    <xf numFmtId="0" fontId="67" fillId="0" borderId="8" xfId="0" applyFont="1" applyBorder="1" applyAlignment="1">
      <alignment horizontal="left" vertical="center"/>
    </xf>
    <xf numFmtId="0" fontId="67" fillId="0" borderId="11" xfId="0" applyFont="1" applyBorder="1" applyAlignment="1">
      <alignment horizontal="left" vertical="center"/>
    </xf>
    <xf numFmtId="0" fontId="64" fillId="2" borderId="12" xfId="0" applyFont="1" applyFill="1" applyBorder="1" applyAlignment="1">
      <alignment horizontal="left" vertical="center" wrapText="1"/>
    </xf>
    <xf numFmtId="0" fontId="64" fillId="2" borderId="2" xfId="0" applyFont="1" applyFill="1" applyBorder="1" applyAlignment="1">
      <alignment horizontal="left" vertical="center" wrapText="1"/>
    </xf>
    <xf numFmtId="0" fontId="64" fillId="2" borderId="7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9"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8" xfId="0" applyFont="1" applyFill="1" applyBorder="1" applyAlignment="1">
      <alignment horizontal="left" vertical="center" wrapText="1"/>
    </xf>
    <xf numFmtId="0" fontId="64" fillId="2" borderId="11" xfId="0" applyFont="1" applyFill="1" applyBorder="1" applyAlignment="1">
      <alignment horizontal="left" vertical="center" wrapText="1"/>
    </xf>
    <xf numFmtId="0" fontId="60" fillId="0" borderId="7" xfId="0" applyFont="1" applyBorder="1" applyAlignment="1">
      <alignment horizontal="right"/>
    </xf>
    <xf numFmtId="0" fontId="60" fillId="0" borderId="8" xfId="0" applyFont="1" applyBorder="1" applyAlignment="1">
      <alignment horizontal="right"/>
    </xf>
    <xf numFmtId="0" fontId="60" fillId="0" borderId="4" xfId="0" applyFont="1" applyBorder="1" applyAlignment="1">
      <alignment horizontal="right"/>
    </xf>
    <xf numFmtId="0" fontId="60" fillId="0" borderId="5" xfId="0" applyFont="1" applyBorder="1" applyAlignment="1">
      <alignment horizontal="right"/>
    </xf>
    <xf numFmtId="0" fontId="69" fillId="0" borderId="0" xfId="0" applyFont="1" applyAlignment="1">
      <alignment horizontal="center" vertical="center"/>
    </xf>
    <xf numFmtId="0" fontId="60" fillId="0" borderId="1" xfId="0" applyFont="1" applyBorder="1" applyAlignment="1">
      <alignment horizontal="left" vertical="center"/>
    </xf>
    <xf numFmtId="0" fontId="75" fillId="0" borderId="4" xfId="0" applyFont="1" applyBorder="1" applyAlignment="1">
      <alignment horizontal="left" vertical="center"/>
    </xf>
    <xf numFmtId="0" fontId="63" fillId="0" borderId="5" xfId="0" applyFont="1" applyBorder="1" applyAlignment="1">
      <alignment horizontal="left" vertical="center"/>
    </xf>
    <xf numFmtId="0" fontId="63" fillId="0" borderId="6" xfId="0" applyFont="1" applyBorder="1" applyAlignment="1">
      <alignment horizontal="left" vertical="center"/>
    </xf>
    <xf numFmtId="0" fontId="64" fillId="0" borderId="4" xfId="0" applyFont="1" applyBorder="1" applyAlignment="1">
      <alignment horizontal="left" vertical="center"/>
    </xf>
    <xf numFmtId="0" fontId="64" fillId="0" borderId="5" xfId="0" applyFont="1" applyBorder="1" applyAlignment="1">
      <alignment horizontal="left" vertical="center"/>
    </xf>
    <xf numFmtId="0" fontId="64" fillId="0" borderId="6" xfId="0" applyFont="1" applyBorder="1" applyAlignment="1">
      <alignment horizontal="left" vertical="center"/>
    </xf>
    <xf numFmtId="0" fontId="64" fillId="2" borderId="12" xfId="0" applyFont="1" applyFill="1" applyBorder="1" applyAlignment="1">
      <alignment horizontal="left" vertical="center"/>
    </xf>
    <xf numFmtId="0" fontId="64" fillId="2" borderId="2" xfId="0" applyFont="1" applyFill="1" applyBorder="1" applyAlignment="1">
      <alignment horizontal="left" vertical="center"/>
    </xf>
    <xf numFmtId="0" fontId="64" fillId="2" borderId="75" xfId="0" applyFont="1" applyFill="1" applyBorder="1" applyAlignment="1">
      <alignment horizontal="left" vertical="center"/>
    </xf>
    <xf numFmtId="0" fontId="64" fillId="2" borderId="7" xfId="0" applyFont="1" applyFill="1" applyBorder="1" applyAlignment="1">
      <alignment horizontal="left" vertical="center"/>
    </xf>
    <xf numFmtId="0" fontId="64" fillId="2" borderId="8" xfId="0" applyFont="1" applyFill="1" applyBorder="1" applyAlignment="1">
      <alignment horizontal="left" vertical="center"/>
    </xf>
    <xf numFmtId="0" fontId="64" fillId="2" borderId="11" xfId="0" applyFont="1" applyFill="1" applyBorder="1" applyAlignment="1">
      <alignment horizontal="left" vertical="center"/>
    </xf>
    <xf numFmtId="0" fontId="75" fillId="0" borderId="4" xfId="0" applyFont="1" applyBorder="1" applyAlignment="1">
      <alignment horizontal="left"/>
    </xf>
    <xf numFmtId="0" fontId="63" fillId="0" borderId="5" xfId="0" applyFont="1" applyBorder="1" applyAlignment="1">
      <alignment horizontal="left"/>
    </xf>
    <xf numFmtId="0" fontId="63" fillId="0" borderId="6" xfId="0" applyFont="1" applyBorder="1" applyAlignment="1">
      <alignment horizontal="left"/>
    </xf>
    <xf numFmtId="0" fontId="82" fillId="0" borderId="4" xfId="0" applyFont="1" applyBorder="1" applyAlignment="1">
      <alignment horizontal="left" vertical="center"/>
    </xf>
    <xf numFmtId="0" fontId="82" fillId="0" borderId="5" xfId="0" applyFont="1" applyBorder="1" applyAlignment="1">
      <alignment horizontal="left" vertical="center"/>
    </xf>
    <xf numFmtId="0" fontId="82" fillId="0" borderId="6" xfId="0" applyFont="1" applyBorder="1" applyAlignment="1">
      <alignment horizontal="left" vertical="center"/>
    </xf>
    <xf numFmtId="0" fontId="60" fillId="0" borderId="10" xfId="0" applyFont="1" applyBorder="1" applyAlignment="1">
      <alignment horizontal="center" vertical="center"/>
    </xf>
    <xf numFmtId="0" fontId="60" fillId="0" borderId="0" xfId="0" applyFont="1" applyAlignment="1">
      <alignment horizontal="center" vertical="center"/>
    </xf>
    <xf numFmtId="0" fontId="60" fillId="0" borderId="9" xfId="0" applyFont="1" applyBorder="1" applyAlignment="1">
      <alignment horizontal="center" vertical="center"/>
    </xf>
    <xf numFmtId="0" fontId="64" fillId="0" borderId="10" xfId="0" applyFont="1" applyBorder="1" applyAlignment="1">
      <alignment horizontal="left" vertical="center" indent="1"/>
    </xf>
    <xf numFmtId="0" fontId="64" fillId="0" borderId="0" xfId="0" applyFont="1" applyAlignment="1">
      <alignment horizontal="left" vertical="center" indent="1"/>
    </xf>
    <xf numFmtId="0" fontId="65" fillId="21" borderId="12" xfId="0" applyFont="1" applyFill="1" applyBorder="1" applyAlignment="1">
      <alignment horizontal="left" vertical="center" wrapText="1"/>
    </xf>
    <xf numFmtId="0" fontId="70" fillId="0" borderId="10" xfId="0" applyFont="1" applyBorder="1" applyAlignment="1">
      <alignment horizontal="left" vertical="center"/>
    </xf>
    <xf numFmtId="0" fontId="70" fillId="0" borderId="0" xfId="0" applyFont="1" applyAlignment="1">
      <alignment horizontal="left" vertical="center"/>
    </xf>
    <xf numFmtId="0" fontId="70" fillId="0" borderId="9" xfId="0" applyFont="1" applyBorder="1" applyAlignment="1">
      <alignment horizontal="left" vertical="center"/>
    </xf>
    <xf numFmtId="0" fontId="62" fillId="21" borderId="4" xfId="0" applyFont="1" applyFill="1" applyBorder="1" applyAlignment="1">
      <alignment horizontal="left" vertical="center" wrapText="1"/>
    </xf>
    <xf numFmtId="0" fontId="62" fillId="21" borderId="5" xfId="0" applyFont="1" applyFill="1" applyBorder="1" applyAlignment="1">
      <alignment horizontal="left" vertical="center" wrapText="1"/>
    </xf>
    <xf numFmtId="0" fontId="62" fillId="21" borderId="6" xfId="0" applyFont="1" applyFill="1" applyBorder="1" applyAlignment="1">
      <alignment horizontal="left" vertical="center" wrapText="1"/>
    </xf>
    <xf numFmtId="0" fontId="64" fillId="0" borderId="10" xfId="0" applyFont="1" applyBorder="1" applyAlignment="1">
      <alignment horizontal="right" vertical="center"/>
    </xf>
    <xf numFmtId="0" fontId="64" fillId="0" borderId="0" xfId="0" applyFont="1" applyAlignment="1">
      <alignment horizontal="right" vertical="center"/>
    </xf>
    <xf numFmtId="0" fontId="60" fillId="0" borderId="1" xfId="0" applyFont="1" applyBorder="1" applyAlignment="1">
      <alignment horizontal="left" vertical="center" wrapText="1"/>
    </xf>
    <xf numFmtId="0" fontId="60" fillId="0" borderId="4" xfId="0" applyFont="1" applyBorder="1" applyAlignment="1">
      <alignment horizontal="center"/>
    </xf>
    <xf numFmtId="0" fontId="60" fillId="0" borderId="5" xfId="0" applyFont="1" applyBorder="1" applyAlignment="1">
      <alignment horizontal="center"/>
    </xf>
    <xf numFmtId="0" fontId="60" fillId="0" borderId="6" xfId="0" applyFont="1" applyBorder="1" applyAlignment="1">
      <alignment horizontal="center"/>
    </xf>
    <xf numFmtId="0" fontId="60" fillId="0" borderId="12" xfId="0" applyFont="1" applyBorder="1" applyAlignment="1">
      <alignment horizontal="left" vertical="center" wrapText="1" indent="4"/>
    </xf>
    <xf numFmtId="0" fontId="60" fillId="0" borderId="2" xfId="0" applyFont="1" applyBorder="1" applyAlignment="1">
      <alignment horizontal="left" vertical="center" wrapText="1" indent="4"/>
    </xf>
    <xf numFmtId="0" fontId="60" fillId="0" borderId="75" xfId="0" applyFont="1" applyBorder="1" applyAlignment="1">
      <alignment horizontal="left" vertical="center" wrapText="1" indent="4"/>
    </xf>
    <xf numFmtId="0" fontId="60" fillId="0" borderId="10" xfId="0" applyFont="1" applyBorder="1" applyAlignment="1">
      <alignment horizontal="left" vertical="center" wrapText="1" indent="4"/>
    </xf>
    <xf numFmtId="0" fontId="60" fillId="0" borderId="0" xfId="0" applyFont="1" applyAlignment="1">
      <alignment horizontal="left" vertical="center" wrapText="1" indent="4"/>
    </xf>
    <xf numFmtId="0" fontId="60" fillId="0" borderId="9" xfId="0" applyFont="1" applyBorder="1" applyAlignment="1">
      <alignment horizontal="left" vertical="center" wrapText="1" indent="4"/>
    </xf>
    <xf numFmtId="0" fontId="60" fillId="0" borderId="7" xfId="0" applyFont="1" applyBorder="1" applyAlignment="1">
      <alignment horizontal="left" vertical="center" wrapText="1" indent="4"/>
    </xf>
    <xf numFmtId="0" fontId="60" fillId="0" borderId="8" xfId="0" applyFont="1" applyBorder="1" applyAlignment="1">
      <alignment horizontal="left" vertical="center" wrapText="1" indent="4"/>
    </xf>
    <xf numFmtId="0" fontId="60" fillId="0" borderId="11" xfId="0" applyFont="1" applyBorder="1" applyAlignment="1">
      <alignment horizontal="left" vertical="center" wrapText="1" indent="4"/>
    </xf>
    <xf numFmtId="0" fontId="60" fillId="0" borderId="12" xfId="0" applyFont="1" applyBorder="1" applyAlignment="1">
      <alignment horizontal="left" vertical="center" wrapText="1"/>
    </xf>
    <xf numFmtId="0" fontId="60" fillId="0" borderId="2" xfId="0" applyFont="1" applyBorder="1" applyAlignment="1">
      <alignment horizontal="left" vertical="center" wrapText="1"/>
    </xf>
    <xf numFmtId="0" fontId="60" fillId="0" borderId="75" xfId="0" applyFont="1" applyBorder="1" applyAlignment="1">
      <alignment horizontal="left" vertical="center" wrapText="1"/>
    </xf>
    <xf numFmtId="0" fontId="60" fillId="0" borderId="7" xfId="0" applyFont="1" applyBorder="1" applyAlignment="1">
      <alignment horizontal="left" vertical="center" wrapText="1"/>
    </xf>
    <xf numFmtId="0" fontId="60" fillId="0" borderId="8" xfId="0" applyFont="1" applyBorder="1" applyAlignment="1">
      <alignment horizontal="left" vertical="center" wrapText="1"/>
    </xf>
    <xf numFmtId="0" fontId="60" fillId="0" borderId="11" xfId="0" applyFont="1" applyBorder="1" applyAlignment="1">
      <alignment horizontal="left" vertical="center" wrapText="1"/>
    </xf>
    <xf numFmtId="0" fontId="88" fillId="0" borderId="0" xfId="0" applyFont="1" applyAlignment="1">
      <alignment horizontal="right"/>
    </xf>
    <xf numFmtId="0" fontId="87" fillId="0" borderId="0" xfId="0" applyFont="1" applyAlignment="1">
      <alignment horizontal="center"/>
    </xf>
    <xf numFmtId="0" fontId="88" fillId="0" borderId="0" xfId="0" applyFont="1" applyAlignment="1">
      <alignment horizontal="left"/>
    </xf>
    <xf numFmtId="0" fontId="88" fillId="0" borderId="0" xfId="0" applyFont="1" applyAlignment="1">
      <alignment horizontal="center" vertical="center"/>
    </xf>
    <xf numFmtId="0" fontId="88" fillId="0" borderId="0" xfId="0" applyFont="1" applyAlignment="1">
      <alignment horizontal="left" vertical="center"/>
    </xf>
    <xf numFmtId="0" fontId="87" fillId="0" borderId="0" xfId="0" applyFont="1"/>
    <xf numFmtId="0" fontId="87" fillId="0" borderId="0" xfId="0" applyFont="1" applyAlignment="1">
      <alignment horizontal="left" vertical="center"/>
    </xf>
    <xf numFmtId="0" fontId="87" fillId="0" borderId="0" xfId="0" applyFont="1" applyAlignment="1">
      <alignment horizontal="center" vertical="center"/>
    </xf>
    <xf numFmtId="0" fontId="87" fillId="0" borderId="0" xfId="0" applyFont="1" applyAlignment="1">
      <alignment horizontal="left"/>
    </xf>
  </cellXfs>
  <cellStyles count="6">
    <cellStyle name="Encabezado 1" xfId="4" builtinId="16"/>
    <cellStyle name="Entrada" xfId="5" builtinId="20"/>
    <cellStyle name="Hipervínculo" xfId="1" builtinId="8"/>
    <cellStyle name="Neutral 2" xfId="2"/>
    <cellStyle name="Normal" xfId="0" builtinId="0"/>
    <cellStyle name="Normal 2" xfId="3"/>
  </cellStyles>
  <dxfs count="13">
    <dxf>
      <fill>
        <patternFill>
          <bgColor rgb="FF92D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rgb="FF0070C0"/>
        <name val="Aptos"/>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top style="medium">
          <color indexed="64"/>
        </top>
        <bottom style="thin">
          <color indexed="64"/>
        </bottom>
      </border>
    </dxf>
    <dxf>
      <font>
        <b val="0"/>
        <i val="0"/>
        <strike val="0"/>
        <condense val="0"/>
        <extend val="0"/>
        <outline val="0"/>
        <shadow val="0"/>
        <u val="none"/>
        <vertAlign val="baseline"/>
        <sz val="11"/>
        <color rgb="FF0070C0"/>
        <name val="Aptos"/>
        <scheme val="none"/>
      </font>
      <alignment horizontal="justify"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theme="1"/>
        <name val="Aptos"/>
        <scheme val="none"/>
      </font>
      <fill>
        <patternFill patternType="solid">
          <fgColor indexed="64"/>
          <bgColor theme="9" tint="0.79998168889431442"/>
        </patternFill>
      </fill>
      <alignment horizontal="center" vertical="center" textRotation="0" wrapText="1" indent="0" justifyLastLine="0" shrinkToFit="0" readingOrder="0"/>
    </dxf>
  </dxfs>
  <tableStyles count="0" defaultTableStyle="TableStyleMedium2" defaultPivotStyle="PivotStyleLight16"/>
  <colors>
    <mruColors>
      <color rgb="FFCC0000"/>
      <color rgb="FF1E2F13"/>
      <color rgb="FF111B0B"/>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 Id="rId35" Type="http://schemas.microsoft.com/office/2017/10/relationships/person" Target="persons/person.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AUX!$B$489" lockText="1" noThreeD="1"/>
</file>

<file path=xl/ctrlProps/ctrlProp10.xml><?xml version="1.0" encoding="utf-8"?>
<formControlPr xmlns="http://schemas.microsoft.com/office/spreadsheetml/2009/9/main" objectType="CheckBox" fmlaLink="AUX!$C$497" lockText="1" noThreeD="1"/>
</file>

<file path=xl/ctrlProps/ctrlProp100.xml><?xml version="1.0" encoding="utf-8"?>
<formControlPr xmlns="http://schemas.microsoft.com/office/spreadsheetml/2009/9/main" objectType="CheckBox" fmlaLink="AUX!$E$506" lockText="1" noThreeD="1"/>
</file>

<file path=xl/ctrlProps/ctrlProp101.xml><?xml version="1.0" encoding="utf-8"?>
<formControlPr xmlns="http://schemas.microsoft.com/office/spreadsheetml/2009/9/main" objectType="CheckBox" fmlaLink="AUX!$E$507"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UX!$C$498"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UX!$C$499"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AUX!$D$499"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AUX!$D$497"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AUX!$D$498" lockText="1" noThreeD="1"/>
</file>

<file path=xl/ctrlProps/ctrlProp16.xml><?xml version="1.0" encoding="utf-8"?>
<formControlPr xmlns="http://schemas.microsoft.com/office/spreadsheetml/2009/9/main" objectType="CheckBox" fmlaLink="AUX!$D$500" lockText="1" noThreeD="1"/>
</file>

<file path=xl/ctrlProps/ctrlProp17.xml><?xml version="1.0" encoding="utf-8"?>
<formControlPr xmlns="http://schemas.microsoft.com/office/spreadsheetml/2009/9/main" objectType="CheckBox" fmlaLink="AUX!$E$499" lockText="1" noThreeD="1"/>
</file>

<file path=xl/ctrlProps/ctrlProp18.xml><?xml version="1.0" encoding="utf-8"?>
<formControlPr xmlns="http://schemas.microsoft.com/office/spreadsheetml/2009/9/main" objectType="CheckBox" fmlaLink="AUX!$E$497" lockText="1" noThreeD="1"/>
</file>

<file path=xl/ctrlProps/ctrlProp19.xml><?xml version="1.0" encoding="utf-8"?>
<formControlPr xmlns="http://schemas.microsoft.com/office/spreadsheetml/2009/9/main" objectType="CheckBox" fmlaLink="AUX!$E$498" lockText="1" noThreeD="1"/>
</file>

<file path=xl/ctrlProps/ctrlProp2.xml><?xml version="1.0" encoding="utf-8"?>
<formControlPr xmlns="http://schemas.microsoft.com/office/spreadsheetml/2009/9/main" objectType="CheckBox" fmlaLink="AUX!$D$489" lockText="1" noThreeD="1"/>
</file>

<file path=xl/ctrlProps/ctrlProp20.xml><?xml version="1.0" encoding="utf-8"?>
<formControlPr xmlns="http://schemas.microsoft.com/office/spreadsheetml/2009/9/main" objectType="CheckBox" fmlaLink="AUX!$E$500" lockText="1" noThreeD="1"/>
</file>

<file path=xl/ctrlProps/ctrlProp21.xml><?xml version="1.0" encoding="utf-8"?>
<formControlPr xmlns="http://schemas.microsoft.com/office/spreadsheetml/2009/9/main" objectType="CheckBox" fmlaLink="AUX!$B$504" lockText="1" noThreeD="1"/>
</file>

<file path=xl/ctrlProps/ctrlProp22.xml><?xml version="1.0" encoding="utf-8"?>
<formControlPr xmlns="http://schemas.microsoft.com/office/spreadsheetml/2009/9/main" objectType="CheckBox" fmlaLink="AUX!$C$506" lockText="1" noThreeD="1"/>
</file>

<file path=xl/ctrlProps/ctrlProp23.xml><?xml version="1.0" encoding="utf-8"?>
<formControlPr xmlns="http://schemas.microsoft.com/office/spreadsheetml/2009/9/main" objectType="CheckBox" checked="Checked" fmlaLink="AUX!$C$505" lockText="1" noThreeD="1"/>
</file>

<file path=xl/ctrlProps/ctrlProp24.xml><?xml version="1.0" encoding="utf-8"?>
<formControlPr xmlns="http://schemas.microsoft.com/office/spreadsheetml/2009/9/main" objectType="CheckBox" fmlaLink="AUX!$D$505" lockText="1" noThreeD="1"/>
</file>

<file path=xl/ctrlProps/ctrlProp25.xml><?xml version="1.0" encoding="utf-8"?>
<formControlPr xmlns="http://schemas.microsoft.com/office/spreadsheetml/2009/9/main" objectType="CheckBox" fmlaLink="AUX!$E$506" lockText="1" noThreeD="1"/>
</file>

<file path=xl/ctrlProps/ctrlProp26.xml><?xml version="1.0" encoding="utf-8"?>
<formControlPr xmlns="http://schemas.microsoft.com/office/spreadsheetml/2009/9/main" objectType="CheckBox" fmlaLink="AUX!$D$507" lockText="1" noThreeD="1"/>
</file>

<file path=xl/ctrlProps/ctrlProp27.xml><?xml version="1.0" encoding="utf-8"?>
<formControlPr xmlns="http://schemas.microsoft.com/office/spreadsheetml/2009/9/main" objectType="CheckBox" fmlaLink="AUX!$C$507" lockText="1" noThreeD="1"/>
</file>

<file path=xl/ctrlProps/ctrlProp28.xml><?xml version="1.0" encoding="utf-8"?>
<formControlPr xmlns="http://schemas.microsoft.com/office/spreadsheetml/2009/9/main" objectType="CheckBox" fmlaLink="AUX!$E$505" lockText="1" noThreeD="1"/>
</file>

<file path=xl/ctrlProps/ctrlProp29.xml><?xml version="1.0" encoding="utf-8"?>
<formControlPr xmlns="http://schemas.microsoft.com/office/spreadsheetml/2009/9/main" objectType="CheckBox" checked="Checked" fmlaLink="AUX!$D$506" lockText="1" noThreeD="1"/>
</file>

<file path=xl/ctrlProps/ctrlProp3.xml><?xml version="1.0" encoding="utf-8"?>
<formControlPr xmlns="http://schemas.microsoft.com/office/spreadsheetml/2009/9/main" objectType="CheckBox" fmlaLink="AUX!$E$489" lockText="1" noThreeD="1"/>
</file>

<file path=xl/ctrlProps/ctrlProp30.xml><?xml version="1.0" encoding="utf-8"?>
<formControlPr xmlns="http://schemas.microsoft.com/office/spreadsheetml/2009/9/main" objectType="CheckBox" fmlaLink="AUX!$E$507" lockText="1" noThreeD="1"/>
</file>

<file path=xl/ctrlProps/ctrlProp31.xml><?xml version="1.0" encoding="utf-8"?>
<formControlPr xmlns="http://schemas.microsoft.com/office/spreadsheetml/2009/9/main" objectType="CheckBox" checked="Checked" fmlaLink="AUX!$C$489" lockText="1" noThreeD="1"/>
</file>

<file path=xl/ctrlProps/ctrlProp32.xml><?xml version="1.0" encoding="utf-8"?>
<formControlPr xmlns="http://schemas.microsoft.com/office/spreadsheetml/2009/9/main" objectType="CheckBox" fmlaLink="AUX!$B$542" lockText="1" noThreeD="1"/>
</file>

<file path=xl/ctrlProps/ctrlProp33.xml><?xml version="1.0" encoding="utf-8"?>
<formControlPr xmlns="http://schemas.microsoft.com/office/spreadsheetml/2009/9/main" objectType="CheckBox" fmlaLink="AUX!$B$544" lockText="1" noThreeD="1"/>
</file>

<file path=xl/ctrlProps/ctrlProp34.xml><?xml version="1.0" encoding="utf-8"?>
<formControlPr xmlns="http://schemas.microsoft.com/office/spreadsheetml/2009/9/main" objectType="CheckBox" checked="Checked" fmlaLink="AUX!$B$546" lockText="1" noThreeD="1"/>
</file>

<file path=xl/ctrlProps/ctrlProp35.xml><?xml version="1.0" encoding="utf-8"?>
<formControlPr xmlns="http://schemas.microsoft.com/office/spreadsheetml/2009/9/main" objectType="CheckBox" fmlaLink="AUX!$D$544" lockText="1" noThreeD="1"/>
</file>

<file path=xl/ctrlProps/ctrlProp36.xml><?xml version="1.0" encoding="utf-8"?>
<formControlPr xmlns="http://schemas.microsoft.com/office/spreadsheetml/2009/9/main" objectType="CheckBox" fmlaLink="AUX!$C$542" lockText="1" noThreeD="1"/>
</file>

<file path=xl/ctrlProps/ctrlProp37.xml><?xml version="1.0" encoding="utf-8"?>
<formControlPr xmlns="http://schemas.microsoft.com/office/spreadsheetml/2009/9/main" objectType="CheckBox" fmlaLink="AUX!$C$544" lockText="1" noThreeD="1"/>
</file>

<file path=xl/ctrlProps/ctrlProp38.xml><?xml version="1.0" encoding="utf-8"?>
<formControlPr xmlns="http://schemas.microsoft.com/office/spreadsheetml/2009/9/main" objectType="CheckBox" fmlaLink="AUX!$D$542" lockText="1" noThreeD="1"/>
</file>

<file path=xl/ctrlProps/ctrlProp39.xml><?xml version="1.0" encoding="utf-8"?>
<formControlPr xmlns="http://schemas.microsoft.com/office/spreadsheetml/2009/9/main" objectType="CheckBox" fmlaLink="AUX!$C$546" lockText="1" noThreeD="1"/>
</file>

<file path=xl/ctrlProps/ctrlProp4.xml><?xml version="1.0" encoding="utf-8"?>
<formControlPr xmlns="http://schemas.microsoft.com/office/spreadsheetml/2009/9/main" objectType="CheckBox" fmlaLink="AUX!$F$489" lockText="1" noThreeD="1"/>
</file>

<file path=xl/ctrlProps/ctrlProp40.xml><?xml version="1.0" encoding="utf-8"?>
<formControlPr xmlns="http://schemas.microsoft.com/office/spreadsheetml/2009/9/main" objectType="CheckBox" fmlaLink="AUX!$C$493"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fmlaLink="AUX!$B$493" lockText="1" noThreeD="1"/>
</file>

<file path=xl/ctrlProps/ctrlProp43.xml><?xml version="1.0" encoding="utf-8"?>
<formControlPr xmlns="http://schemas.microsoft.com/office/spreadsheetml/2009/9/main" objectType="CheckBox" fmlaLink="AUX!$B$512" lockText="1" noThreeD="1"/>
</file>

<file path=xl/ctrlProps/ctrlProp44.xml><?xml version="1.0" encoding="utf-8"?>
<formControlPr xmlns="http://schemas.microsoft.com/office/spreadsheetml/2009/9/main" objectType="CheckBox" fmlaLink="AUX!$D$512" lockText="1" noThreeD="1"/>
</file>

<file path=xl/ctrlProps/ctrlProp45.xml><?xml version="1.0" encoding="utf-8"?>
<formControlPr xmlns="http://schemas.microsoft.com/office/spreadsheetml/2009/9/main" objectType="CheckBox" fmlaLink="AUX!$E$512" lockText="1" noThreeD="1"/>
</file>

<file path=xl/ctrlProps/ctrlProp46.xml><?xml version="1.0" encoding="utf-8"?>
<formControlPr xmlns="http://schemas.microsoft.com/office/spreadsheetml/2009/9/main" objectType="CheckBox" checked="Checked" fmlaLink="AUX!$F$512" lockText="1" noThreeD="1"/>
</file>

<file path=xl/ctrlProps/ctrlProp47.xml><?xml version="1.0" encoding="utf-8"?>
<formControlPr xmlns="http://schemas.microsoft.com/office/spreadsheetml/2009/9/main" objectType="CheckBox" checked="Checked" fmlaLink="AUX!$G$512" lockText="1" noThreeD="1"/>
</file>

<file path=xl/ctrlProps/ctrlProp48.xml><?xml version="1.0" encoding="utf-8"?>
<formControlPr xmlns="http://schemas.microsoft.com/office/spreadsheetml/2009/9/main" objectType="CheckBox" checked="Checked" fmlaLink="AUX!$C$512" lockText="1" noThreeD="1"/>
</file>

<file path=xl/ctrlProps/ctrlProp49.xml><?xml version="1.0" encoding="utf-8"?>
<formControlPr xmlns="http://schemas.microsoft.com/office/spreadsheetml/2009/9/main" objectType="CheckBox" fmlaLink="AUX!$B$503" lockText="1" noThreeD="1"/>
</file>

<file path=xl/ctrlProps/ctrlProp5.xml><?xml version="1.0" encoding="utf-8"?>
<formControlPr xmlns="http://schemas.microsoft.com/office/spreadsheetml/2009/9/main" objectType="CheckBox" checked="Checked" fmlaLink="AUX!$G$489"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UX!$B$489" lockText="1" noThreeD="1"/>
</file>

<file path=xl/ctrlProps/ctrlProp56.xml><?xml version="1.0" encoding="utf-8"?>
<formControlPr xmlns="http://schemas.microsoft.com/office/spreadsheetml/2009/9/main" objectType="CheckBox" checked="Checked" fmlaLink="AUX!$C$489" lockText="1" noThreeD="1"/>
</file>

<file path=xl/ctrlProps/ctrlProp57.xml><?xml version="1.0" encoding="utf-8"?>
<formControlPr xmlns="http://schemas.microsoft.com/office/spreadsheetml/2009/9/main" objectType="CheckBox" fmlaLink="AUX!$D$489" lockText="1" noThreeD="1"/>
</file>

<file path=xl/ctrlProps/ctrlProp58.xml><?xml version="1.0" encoding="utf-8"?>
<formControlPr xmlns="http://schemas.microsoft.com/office/spreadsheetml/2009/9/main" objectType="CheckBox" fmlaLink="AUX!$E$489" lockText="1" noThreeD="1"/>
</file>

<file path=xl/ctrlProps/ctrlProp59.xml><?xml version="1.0" encoding="utf-8"?>
<formControlPr xmlns="http://schemas.microsoft.com/office/spreadsheetml/2009/9/main" objectType="CheckBox" fmlaLink="AUX!$F$489" lockText="1" noThreeD="1"/>
</file>

<file path=xl/ctrlProps/ctrlProp6.xml><?xml version="1.0" encoding="utf-8"?>
<formControlPr xmlns="http://schemas.microsoft.com/office/spreadsheetml/2009/9/main" objectType="CheckBox" fmlaLink="AUX!$B$498" lockText="1" noThreeD="1"/>
</file>

<file path=xl/ctrlProps/ctrlProp60.xml><?xml version="1.0" encoding="utf-8"?>
<formControlPr xmlns="http://schemas.microsoft.com/office/spreadsheetml/2009/9/main" objectType="CheckBox" checked="Checked" fmlaLink="AUX!$G$489" lockText="1" noThreeD="1"/>
</file>

<file path=xl/ctrlProps/ctrlProp61.xml><?xml version="1.0" encoding="utf-8"?>
<formControlPr xmlns="http://schemas.microsoft.com/office/spreadsheetml/2009/9/main" objectType="CheckBox" fmlaLink="AUX!$B$498" lockText="1" noThreeD="1"/>
</file>

<file path=xl/ctrlProps/ctrlProp62.xml><?xml version="1.0" encoding="utf-8"?>
<formControlPr xmlns="http://schemas.microsoft.com/office/spreadsheetml/2009/9/main" objectType="CheckBox" fmlaLink="AUX!$B$500" lockText="1" noThreeD="1"/>
</file>

<file path=xl/ctrlProps/ctrlProp63.xml><?xml version="1.0" encoding="utf-8"?>
<formControlPr xmlns="http://schemas.microsoft.com/office/spreadsheetml/2009/9/main" objectType="CheckBox" fmlaLink="AUX!$B$497" lockText="1" noThreeD="1"/>
</file>

<file path=xl/ctrlProps/ctrlProp64.xml><?xml version="1.0" encoding="utf-8"?>
<formControlPr xmlns="http://schemas.microsoft.com/office/spreadsheetml/2009/9/main" objectType="CheckBox" fmlaLink="AUX!$B$499" lockText="1" noThreeD="1"/>
</file>

<file path=xl/ctrlProps/ctrlProp65.xml><?xml version="1.0" encoding="utf-8"?>
<formControlPr xmlns="http://schemas.microsoft.com/office/spreadsheetml/2009/9/main" objectType="CheckBox" fmlaLink="AUX!$C$497" lockText="1" noThreeD="1"/>
</file>

<file path=xl/ctrlProps/ctrlProp66.xml><?xml version="1.0" encoding="utf-8"?>
<formControlPr xmlns="http://schemas.microsoft.com/office/spreadsheetml/2009/9/main" objectType="CheckBox" fmlaLink="AUX!$C$498" lockText="1" noThreeD="1"/>
</file>

<file path=xl/ctrlProps/ctrlProp67.xml><?xml version="1.0" encoding="utf-8"?>
<formControlPr xmlns="http://schemas.microsoft.com/office/spreadsheetml/2009/9/main" objectType="CheckBox" fmlaLink="AUX!$C$499" lockText="1" noThreeD="1"/>
</file>

<file path=xl/ctrlProps/ctrlProp68.xml><?xml version="1.0" encoding="utf-8"?>
<formControlPr xmlns="http://schemas.microsoft.com/office/spreadsheetml/2009/9/main" objectType="CheckBox" fmlaLink="AUX!$D$499" lockText="1" noThreeD="1"/>
</file>

<file path=xl/ctrlProps/ctrlProp69.xml><?xml version="1.0" encoding="utf-8"?>
<formControlPr xmlns="http://schemas.microsoft.com/office/spreadsheetml/2009/9/main" objectType="CheckBox" fmlaLink="AUX!$D$497" lockText="1" noThreeD="1"/>
</file>

<file path=xl/ctrlProps/ctrlProp7.xml><?xml version="1.0" encoding="utf-8"?>
<formControlPr xmlns="http://schemas.microsoft.com/office/spreadsheetml/2009/9/main" objectType="CheckBox" fmlaLink="AUX!$B$500" lockText="1" noThreeD="1"/>
</file>

<file path=xl/ctrlProps/ctrlProp70.xml><?xml version="1.0" encoding="utf-8"?>
<formControlPr xmlns="http://schemas.microsoft.com/office/spreadsheetml/2009/9/main" objectType="CheckBox" fmlaLink="AUX!$D$498" lockText="1" noThreeD="1"/>
</file>

<file path=xl/ctrlProps/ctrlProp71.xml><?xml version="1.0" encoding="utf-8"?>
<formControlPr xmlns="http://schemas.microsoft.com/office/spreadsheetml/2009/9/main" objectType="CheckBox" fmlaLink="AUX!$D$500" lockText="1" noThreeD="1"/>
</file>

<file path=xl/ctrlProps/ctrlProp72.xml><?xml version="1.0" encoding="utf-8"?>
<formControlPr xmlns="http://schemas.microsoft.com/office/spreadsheetml/2009/9/main" objectType="CheckBox" fmlaLink="AUX!$E$499" lockText="1" noThreeD="1"/>
</file>

<file path=xl/ctrlProps/ctrlProp73.xml><?xml version="1.0" encoding="utf-8"?>
<formControlPr xmlns="http://schemas.microsoft.com/office/spreadsheetml/2009/9/main" objectType="CheckBox" fmlaLink="AUX!$E$497" lockText="1" noThreeD="1"/>
</file>

<file path=xl/ctrlProps/ctrlProp74.xml><?xml version="1.0" encoding="utf-8"?>
<formControlPr xmlns="http://schemas.microsoft.com/office/spreadsheetml/2009/9/main" objectType="CheckBox" fmlaLink="AUX!$E$498"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UX!$B$497"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UX!$B$499"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UX!$C$506" lockText="1" noThreeD="1"/>
</file>

<file path=xl/ctrlProps/ctrlProp92.xml><?xml version="1.0" encoding="utf-8"?>
<formControlPr xmlns="http://schemas.microsoft.com/office/spreadsheetml/2009/9/main" objectType="CheckBox" fmlaLink="AUX!$D$505" lockText="1" noThreeD="1"/>
</file>

<file path=xl/ctrlProps/ctrlProp93.xml><?xml version="1.0" encoding="utf-8"?>
<formControlPr xmlns="http://schemas.microsoft.com/office/spreadsheetml/2009/9/main" objectType="CheckBox" fmlaLink="AUX!$D$507" lockText="1" noThreeD="1"/>
</file>

<file path=xl/ctrlProps/ctrlProp94.xml><?xml version="1.0" encoding="utf-8"?>
<formControlPr xmlns="http://schemas.microsoft.com/office/spreadsheetml/2009/9/main" objectType="CheckBox" fmlaLink="AUX!$C$507" lockText="1" noThreeD="1"/>
</file>

<file path=xl/ctrlProps/ctrlProp95.xml><?xml version="1.0" encoding="utf-8"?>
<formControlPr xmlns="http://schemas.microsoft.com/office/spreadsheetml/2009/9/main" objectType="CheckBox" fmlaLink="AUX!$E$505" lockText="1" noThreeD="1"/>
</file>

<file path=xl/ctrlProps/ctrlProp96.xml><?xml version="1.0" encoding="utf-8"?>
<formControlPr xmlns="http://schemas.microsoft.com/office/spreadsheetml/2009/9/main" objectType="CheckBox" checked="Checked" fmlaLink="AUX!$D$506"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checked="Checked" fmlaLink="AUX!$C$505"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microsoft.com/office/2007/relationships/hdphoto" Target="../media/hdphoto1.wdp"/><Relationship Id="rId1" Type="http://schemas.openxmlformats.org/officeDocument/2006/relationships/image" Target="../media/image8.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8.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60960</xdr:colOff>
          <xdr:row>4</xdr:row>
          <xdr:rowOff>76200</xdr:rowOff>
        </xdr:from>
        <xdr:to>
          <xdr:col>8</xdr:col>
          <xdr:colOff>45720</xdr:colOff>
          <xdr:row>4</xdr:row>
          <xdr:rowOff>297180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1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3</xdr:row>
          <xdr:rowOff>678180</xdr:rowOff>
        </xdr:from>
        <xdr:to>
          <xdr:col>10</xdr:col>
          <xdr:colOff>30480</xdr:colOff>
          <xdr:row>5</xdr:row>
          <xdr:rowOff>45720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1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4</xdr:row>
          <xdr:rowOff>76200</xdr:rowOff>
        </xdr:from>
        <xdr:to>
          <xdr:col>10</xdr:col>
          <xdr:colOff>304800</xdr:colOff>
          <xdr:row>4</xdr:row>
          <xdr:rowOff>297180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1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426720</xdr:colOff>
          <xdr:row>4</xdr:row>
          <xdr:rowOff>76200</xdr:rowOff>
        </xdr:from>
        <xdr:to>
          <xdr:col>12</xdr:col>
          <xdr:colOff>60960</xdr:colOff>
          <xdr:row>4</xdr:row>
          <xdr:rowOff>297180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1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236220</xdr:colOff>
          <xdr:row>4</xdr:row>
          <xdr:rowOff>22860</xdr:rowOff>
        </xdr:from>
        <xdr:to>
          <xdr:col>13</xdr:col>
          <xdr:colOff>144780</xdr:colOff>
          <xdr:row>4</xdr:row>
          <xdr:rowOff>350520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1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xdr:row>
          <xdr:rowOff>45720</xdr:rowOff>
        </xdr:from>
        <xdr:to>
          <xdr:col>14</xdr:col>
          <xdr:colOff>426720</xdr:colOff>
          <xdr:row>4</xdr:row>
          <xdr:rowOff>335280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1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12</xdr:row>
          <xdr:rowOff>213360</xdr:rowOff>
        </xdr:from>
        <xdr:to>
          <xdr:col>3</xdr:col>
          <xdr:colOff>121920</xdr:colOff>
          <xdr:row>14</xdr:row>
          <xdr:rowOff>106680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1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Tanque de regulación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14</xdr:row>
          <xdr:rowOff>106680</xdr:rowOff>
        </xdr:from>
        <xdr:to>
          <xdr:col>3</xdr:col>
          <xdr:colOff>121920</xdr:colOff>
          <xdr:row>16</xdr:row>
          <xdr:rowOff>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1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Desbaste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12</xdr:row>
          <xdr:rowOff>76200</xdr:rowOff>
        </xdr:from>
        <xdr:to>
          <xdr:col>3</xdr:col>
          <xdr:colOff>121920</xdr:colOff>
          <xdr:row>13</xdr:row>
          <xdr:rowOff>76200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1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Desarenado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13</xdr:row>
          <xdr:rowOff>297180</xdr:rowOff>
        </xdr:from>
        <xdr:to>
          <xdr:col>3</xdr:col>
          <xdr:colOff>121920</xdr:colOff>
          <xdr:row>14</xdr:row>
          <xdr:rowOff>266700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1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Desengrasado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312420</xdr:rowOff>
        </xdr:from>
        <xdr:to>
          <xdr:col>6</xdr:col>
          <xdr:colOff>152400</xdr:colOff>
          <xdr:row>13</xdr:row>
          <xdr:rowOff>175260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1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Decantación primaria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12</xdr:row>
          <xdr:rowOff>312420</xdr:rowOff>
        </xdr:from>
        <xdr:to>
          <xdr:col>8</xdr:col>
          <xdr:colOff>228600</xdr:colOff>
          <xdr:row>14</xdr:row>
          <xdr:rowOff>22860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1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Físico-Químico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13</xdr:row>
          <xdr:rowOff>289560</xdr:rowOff>
        </xdr:from>
        <xdr:to>
          <xdr:col>8</xdr:col>
          <xdr:colOff>228600</xdr:colOff>
          <xdr:row>14</xdr:row>
          <xdr:rowOff>259080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1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Otro: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13</xdr:row>
          <xdr:rowOff>83820</xdr:rowOff>
        </xdr:from>
        <xdr:to>
          <xdr:col>11</xdr:col>
          <xdr:colOff>160020</xdr:colOff>
          <xdr:row>14</xdr:row>
          <xdr:rowOff>327660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1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Fangos activados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289560</xdr:rowOff>
        </xdr:from>
        <xdr:to>
          <xdr:col>11</xdr:col>
          <xdr:colOff>160020</xdr:colOff>
          <xdr:row>13</xdr:row>
          <xdr:rowOff>144780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1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Lechos bacterianos o biofiltros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13</xdr:row>
          <xdr:rowOff>0</xdr:rowOff>
        </xdr:from>
        <xdr:to>
          <xdr:col>11</xdr:col>
          <xdr:colOff>160020</xdr:colOff>
          <xdr:row>13</xdr:row>
          <xdr:rowOff>289560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1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Lagunaje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14</xdr:row>
          <xdr:rowOff>190500</xdr:rowOff>
        </xdr:from>
        <xdr:to>
          <xdr:col>11</xdr:col>
          <xdr:colOff>160020</xdr:colOff>
          <xdr:row>15</xdr:row>
          <xdr:rowOff>45720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1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Otro: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xdr:row>
          <xdr:rowOff>228600</xdr:rowOff>
        </xdr:from>
        <xdr:to>
          <xdr:col>14</xdr:col>
          <xdr:colOff>502920</xdr:colOff>
          <xdr:row>14</xdr:row>
          <xdr:rowOff>114300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1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Cloración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xdr:row>
          <xdr:rowOff>251460</xdr:rowOff>
        </xdr:from>
        <xdr:to>
          <xdr:col>14</xdr:col>
          <xdr:colOff>708660</xdr:colOff>
          <xdr:row>13</xdr:row>
          <xdr:rowOff>106680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1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Nitrificación/Desnitrificación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xdr:row>
          <xdr:rowOff>274320</xdr:rowOff>
        </xdr:from>
        <xdr:to>
          <xdr:col>14</xdr:col>
          <xdr:colOff>502920</xdr:colOff>
          <xdr:row>13</xdr:row>
          <xdr:rowOff>236220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100-00001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Eliminación de fósforo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xdr:row>
          <xdr:rowOff>152400</xdr:rowOff>
        </xdr:from>
        <xdr:to>
          <xdr:col>14</xdr:col>
          <xdr:colOff>502920</xdr:colOff>
          <xdr:row>15</xdr:row>
          <xdr:rowOff>7620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100-00002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Otro: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17</xdr:row>
          <xdr:rowOff>365760</xdr:rowOff>
        </xdr:from>
        <xdr:to>
          <xdr:col>1</xdr:col>
          <xdr:colOff>762000</xdr:colOff>
          <xdr:row>18</xdr:row>
          <xdr:rowOff>198120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1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Conjunta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18</xdr:row>
          <xdr:rowOff>152400</xdr:rowOff>
        </xdr:from>
        <xdr:to>
          <xdr:col>1</xdr:col>
          <xdr:colOff>838200</xdr:colOff>
          <xdr:row>18</xdr:row>
          <xdr:rowOff>350520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1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Independiente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20</xdr:row>
          <xdr:rowOff>228600</xdr:rowOff>
        </xdr:from>
        <xdr:to>
          <xdr:col>9</xdr:col>
          <xdr:colOff>7620</xdr:colOff>
          <xdr:row>21</xdr:row>
          <xdr:rowOff>137160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1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Cloración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19</xdr:row>
          <xdr:rowOff>350520</xdr:rowOff>
        </xdr:from>
        <xdr:to>
          <xdr:col>9</xdr:col>
          <xdr:colOff>22860</xdr:colOff>
          <xdr:row>20</xdr:row>
          <xdr:rowOff>297180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100-00002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Desnitrificación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19</xdr:row>
          <xdr:rowOff>213360</xdr:rowOff>
        </xdr:from>
        <xdr:to>
          <xdr:col>11</xdr:col>
          <xdr:colOff>22860</xdr:colOff>
          <xdr:row>21</xdr:row>
          <xdr:rowOff>30480</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100-00002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Eliminación de fósforo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20</xdr:row>
          <xdr:rowOff>198120</xdr:rowOff>
        </xdr:from>
        <xdr:to>
          <xdr:col>14</xdr:col>
          <xdr:colOff>518160</xdr:colOff>
          <xdr:row>21</xdr:row>
          <xdr:rowOff>144780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100-00002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Ultravioleta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121920</xdr:rowOff>
        </xdr:from>
        <xdr:to>
          <xdr:col>11</xdr:col>
          <xdr:colOff>121920</xdr:colOff>
          <xdr:row>22</xdr:row>
          <xdr:rowOff>7620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100-00002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Ozonización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21</xdr:row>
          <xdr:rowOff>106680</xdr:rowOff>
        </xdr:from>
        <xdr:to>
          <xdr:col>8</xdr:col>
          <xdr:colOff>0</xdr:colOff>
          <xdr:row>22</xdr:row>
          <xdr:rowOff>0</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100-00002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Ósmosis inversa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xdr:row>
          <xdr:rowOff>342900</xdr:rowOff>
        </xdr:from>
        <xdr:to>
          <xdr:col>14</xdr:col>
          <xdr:colOff>525780</xdr:colOff>
          <xdr:row>20</xdr:row>
          <xdr:rowOff>259080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1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Ultrafiltración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220980</xdr:rowOff>
        </xdr:from>
        <xdr:to>
          <xdr:col>10</xdr:col>
          <xdr:colOff>335280</xdr:colOff>
          <xdr:row>21</xdr:row>
          <xdr:rowOff>152400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100-00002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Electrodiaálisis inversa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21</xdr:row>
          <xdr:rowOff>121920</xdr:rowOff>
        </xdr:from>
        <xdr:to>
          <xdr:col>14</xdr:col>
          <xdr:colOff>518160</xdr:colOff>
          <xdr:row>21</xdr:row>
          <xdr:rowOff>327660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100-00002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Otro: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2</xdr:row>
          <xdr:rowOff>335280</xdr:rowOff>
        </xdr:from>
        <xdr:to>
          <xdr:col>11</xdr:col>
          <xdr:colOff>45720</xdr:colOff>
          <xdr:row>3</xdr:row>
          <xdr:rowOff>327660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100-00002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Aguas de refrigeración y evaporativas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3</xdr:row>
          <xdr:rowOff>274320</xdr:rowOff>
        </xdr:from>
        <xdr:to>
          <xdr:col>10</xdr:col>
          <xdr:colOff>76200</xdr:colOff>
          <xdr:row>3</xdr:row>
          <xdr:rowOff>464820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100-00002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Aguas de proceso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3</xdr:row>
          <xdr:rowOff>464820</xdr:rowOff>
        </xdr:from>
        <xdr:to>
          <xdr:col>10</xdr:col>
          <xdr:colOff>60960</xdr:colOff>
          <xdr:row>3</xdr:row>
          <xdr:rowOff>708660</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100-00002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Aguas de limpieza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175260</xdr:colOff>
          <xdr:row>3</xdr:row>
          <xdr:rowOff>403860</xdr:rowOff>
        </xdr:from>
        <xdr:to>
          <xdr:col>14</xdr:col>
          <xdr:colOff>845820</xdr:colOff>
          <xdr:row>3</xdr:row>
          <xdr:rowOff>609600</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100-00003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Otros usos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335280</xdr:colOff>
          <xdr:row>2</xdr:row>
          <xdr:rowOff>350520</xdr:rowOff>
        </xdr:from>
        <xdr:to>
          <xdr:col>14</xdr:col>
          <xdr:colOff>220980</xdr:colOff>
          <xdr:row>3</xdr:row>
          <xdr:rowOff>289560</xdr:rowOff>
        </xdr:to>
        <xdr:sp macro="" textlink="">
          <xdr:nvSpPr>
            <xdr:cNvPr id="11313" name="Check Box 49" hidden="1">
              <a:extLst>
                <a:ext uri="{63B3BB69-23CF-44E3-9099-C40C66FF867C}">
                  <a14:compatExt spid="_x0000_s11313"/>
                </a:ext>
                <a:ext uri="{FF2B5EF4-FFF2-40B4-BE49-F238E27FC236}">
                  <a16:creationId xmlns:a16="http://schemas.microsoft.com/office/drawing/2014/main" id="{00000000-0008-0000-0100-00003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Aguas de limpieza en I.a. (Industria alimentaria)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327660</xdr:colOff>
          <xdr:row>3</xdr:row>
          <xdr:rowOff>220980</xdr:rowOff>
        </xdr:from>
        <xdr:to>
          <xdr:col>14</xdr:col>
          <xdr:colOff>137160</xdr:colOff>
          <xdr:row>3</xdr:row>
          <xdr:rowOff>541020</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0100-00003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Aguas de limpieza de materia primas en 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175260</xdr:colOff>
          <xdr:row>3</xdr:row>
          <xdr:rowOff>60960</xdr:rowOff>
        </xdr:from>
        <xdr:to>
          <xdr:col>14</xdr:col>
          <xdr:colOff>944880</xdr:colOff>
          <xdr:row>3</xdr:row>
          <xdr:rowOff>441960</xdr:rowOff>
        </xdr:to>
        <xdr:sp macro="" textlink="">
          <xdr:nvSpPr>
            <xdr:cNvPr id="11315" name="Check Box 51" hidden="1">
              <a:extLst>
                <a:ext uri="{63B3BB69-23CF-44E3-9099-C40C66FF867C}">
                  <a14:compatExt spid="_x0000_s11315"/>
                </a:ext>
                <a:ext uri="{FF2B5EF4-FFF2-40B4-BE49-F238E27FC236}">
                  <a16:creationId xmlns:a16="http://schemas.microsoft.com/office/drawing/2014/main" id="{00000000-0008-0000-0100-00003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Aguas de limpieza en 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327660</xdr:colOff>
          <xdr:row>3</xdr:row>
          <xdr:rowOff>411480</xdr:rowOff>
        </xdr:from>
        <xdr:to>
          <xdr:col>14</xdr:col>
          <xdr:colOff>60960</xdr:colOff>
          <xdr:row>4</xdr:row>
          <xdr:rowOff>83820</xdr:rowOff>
        </xdr:to>
        <xdr:sp macro="" textlink="">
          <xdr:nvSpPr>
            <xdr:cNvPr id="11316" name="Check Box 52" hidden="1">
              <a:extLst>
                <a:ext uri="{63B3BB69-23CF-44E3-9099-C40C66FF867C}">
                  <a14:compatExt spid="_x0000_s11316"/>
                </a:ext>
                <a:ext uri="{FF2B5EF4-FFF2-40B4-BE49-F238E27FC236}">
                  <a16:creationId xmlns:a16="http://schemas.microsoft.com/office/drawing/2014/main" id="{00000000-0008-0000-0100-00003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Aguas de proceso en 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22</xdr:row>
          <xdr:rowOff>22860</xdr:rowOff>
        </xdr:from>
        <xdr:to>
          <xdr:col>9</xdr:col>
          <xdr:colOff>60960</xdr:colOff>
          <xdr:row>22</xdr:row>
          <xdr:rowOff>335280</xdr:rowOff>
        </xdr:to>
        <xdr:sp macro="" textlink="">
          <xdr:nvSpPr>
            <xdr:cNvPr id="11325" name="Check Box 61" hidden="1">
              <a:extLst>
                <a:ext uri="{63B3BB69-23CF-44E3-9099-C40C66FF867C}">
                  <a14:compatExt spid="_x0000_s11325"/>
                </a:ext>
                <a:ext uri="{FF2B5EF4-FFF2-40B4-BE49-F238E27FC236}">
                  <a16:creationId xmlns:a16="http://schemas.microsoft.com/office/drawing/2014/main" id="{00000000-0008-0000-0100-00003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ERA existente, con operador experto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22</xdr:row>
          <xdr:rowOff>0</xdr:rowOff>
        </xdr:from>
        <xdr:to>
          <xdr:col>13</xdr:col>
          <xdr:colOff>121920</xdr:colOff>
          <xdr:row>22</xdr:row>
          <xdr:rowOff>335280</xdr:rowOff>
        </xdr:to>
        <xdr:sp macro="" textlink="">
          <xdr:nvSpPr>
            <xdr:cNvPr id="11326" name="Check Box 62" hidden="1">
              <a:extLst>
                <a:ext uri="{63B3BB69-23CF-44E3-9099-C40C66FF867C}">
                  <a14:compatExt spid="_x0000_s11326"/>
                </a:ext>
                <a:ext uri="{FF2B5EF4-FFF2-40B4-BE49-F238E27FC236}">
                  <a16:creationId xmlns:a16="http://schemas.microsoft.com/office/drawing/2014/main" id="{00000000-0008-0000-0100-00003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ERA en construcción. Finalización: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6</xdr:row>
          <xdr:rowOff>144780</xdr:rowOff>
        </xdr:from>
        <xdr:to>
          <xdr:col>14</xdr:col>
          <xdr:colOff>678180</xdr:colOff>
          <xdr:row>7</xdr:row>
          <xdr:rowOff>22860</xdr:rowOff>
        </xdr:to>
        <xdr:sp macro="" textlink="">
          <xdr:nvSpPr>
            <xdr:cNvPr id="11327" name="Check Box 63" hidden="1">
              <a:extLst>
                <a:ext uri="{63B3BB69-23CF-44E3-9099-C40C66FF867C}">
                  <a14:compatExt spid="_x0000_s11327"/>
                </a:ext>
                <a:ext uri="{FF2B5EF4-FFF2-40B4-BE49-F238E27FC236}">
                  <a16:creationId xmlns:a16="http://schemas.microsoft.com/office/drawing/2014/main" id="{00000000-0008-0000-0100-00003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Experiencia en 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xdr:row>
          <xdr:rowOff>68580</xdr:rowOff>
        </xdr:from>
        <xdr:to>
          <xdr:col>9</xdr:col>
          <xdr:colOff>335280</xdr:colOff>
          <xdr:row>19</xdr:row>
          <xdr:rowOff>289560</xdr:rowOff>
        </xdr:to>
        <xdr:sp macro="" textlink="">
          <xdr:nvSpPr>
            <xdr:cNvPr id="11328" name="Check Box 64" hidden="1">
              <a:extLst>
                <a:ext uri="{63B3BB69-23CF-44E3-9099-C40C66FF867C}">
                  <a14:compatExt spid="_x0000_s11328"/>
                </a:ext>
                <a:ext uri="{FF2B5EF4-FFF2-40B4-BE49-F238E27FC236}">
                  <a16:creationId xmlns:a16="http://schemas.microsoft.com/office/drawing/2014/main" id="{00000000-0008-0000-0100-00004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426720</xdr:colOff>
          <xdr:row>19</xdr:row>
          <xdr:rowOff>68580</xdr:rowOff>
        </xdr:from>
        <xdr:to>
          <xdr:col>12</xdr:col>
          <xdr:colOff>152400</xdr:colOff>
          <xdr:row>19</xdr:row>
          <xdr:rowOff>289560</xdr:rowOff>
        </xdr:to>
        <xdr:sp macro="" textlink="">
          <xdr:nvSpPr>
            <xdr:cNvPr id="11329" name="Check Box 65" hidden="1">
              <a:extLst>
                <a:ext uri="{63B3BB69-23CF-44E3-9099-C40C66FF867C}">
                  <a14:compatExt spid="_x0000_s11329"/>
                </a:ext>
                <a:ext uri="{FF2B5EF4-FFF2-40B4-BE49-F238E27FC236}">
                  <a16:creationId xmlns:a16="http://schemas.microsoft.com/office/drawing/2014/main" id="{00000000-0008-0000-0100-00004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274320</xdr:colOff>
          <xdr:row>19</xdr:row>
          <xdr:rowOff>68580</xdr:rowOff>
        </xdr:from>
        <xdr:to>
          <xdr:col>12</xdr:col>
          <xdr:colOff>579120</xdr:colOff>
          <xdr:row>19</xdr:row>
          <xdr:rowOff>289560</xdr:rowOff>
        </xdr:to>
        <xdr:sp macro="" textlink="">
          <xdr:nvSpPr>
            <xdr:cNvPr id="11330" name="Check Box 66" hidden="1">
              <a:extLst>
                <a:ext uri="{63B3BB69-23CF-44E3-9099-C40C66FF867C}">
                  <a14:compatExt spid="_x0000_s11330"/>
                </a:ext>
                <a:ext uri="{FF2B5EF4-FFF2-40B4-BE49-F238E27FC236}">
                  <a16:creationId xmlns:a16="http://schemas.microsoft.com/office/drawing/2014/main" id="{00000000-0008-0000-0100-00004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19</xdr:row>
          <xdr:rowOff>7620</xdr:rowOff>
        </xdr:from>
        <xdr:to>
          <xdr:col>14</xdr:col>
          <xdr:colOff>480060</xdr:colOff>
          <xdr:row>19</xdr:row>
          <xdr:rowOff>342900</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100-00004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487680</xdr:colOff>
          <xdr:row>19</xdr:row>
          <xdr:rowOff>38100</xdr:rowOff>
        </xdr:from>
        <xdr:to>
          <xdr:col>14</xdr:col>
          <xdr:colOff>952500</xdr:colOff>
          <xdr:row>19</xdr:row>
          <xdr:rowOff>327660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100-00004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18</xdr:row>
          <xdr:rowOff>312420</xdr:rowOff>
        </xdr:from>
        <xdr:to>
          <xdr:col>10</xdr:col>
          <xdr:colOff>419100</xdr:colOff>
          <xdr:row>20</xdr:row>
          <xdr:rowOff>38100</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100-00004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I.C</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14</xdr:col>
      <xdr:colOff>219075</xdr:colOff>
      <xdr:row>5</xdr:row>
      <xdr:rowOff>47626</xdr:rowOff>
    </xdr:from>
    <xdr:to>
      <xdr:col>21</xdr:col>
      <xdr:colOff>304800</xdr:colOff>
      <xdr:row>7</xdr:row>
      <xdr:rowOff>2259</xdr:rowOff>
    </xdr:to>
    <xdr:pic>
      <xdr:nvPicPr>
        <xdr:cNvPr id="3" name="Imagen 2">
          <a:extLst>
            <a:ext uri="{FF2B5EF4-FFF2-40B4-BE49-F238E27FC236}">
              <a16:creationId xmlns:a16="http://schemas.microsoft.com/office/drawing/2014/main" id="{5445073B-DEBF-EA64-EF5F-BF5EC75C0EFB}"/>
            </a:ext>
          </a:extLst>
        </xdr:cNvPr>
        <xdr:cNvPicPr>
          <a:picLocks noChangeAspect="1"/>
        </xdr:cNvPicPr>
      </xdr:nvPicPr>
      <xdr:blipFill>
        <a:blip xmlns:r="http://schemas.openxmlformats.org/officeDocument/2006/relationships" r:embed="rId1"/>
        <a:stretch>
          <a:fillRect/>
        </a:stretch>
      </xdr:blipFill>
      <xdr:spPr>
        <a:xfrm>
          <a:off x="10734675" y="1123951"/>
          <a:ext cx="5467350" cy="21072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19050</xdr:colOff>
      <xdr:row>9</xdr:row>
      <xdr:rowOff>38101</xdr:rowOff>
    </xdr:from>
    <xdr:to>
      <xdr:col>16</xdr:col>
      <xdr:colOff>19050</xdr:colOff>
      <xdr:row>17</xdr:row>
      <xdr:rowOff>28575</xdr:rowOff>
    </xdr:to>
    <xdr:sp macro="" textlink="">
      <xdr:nvSpPr>
        <xdr:cNvPr id="2" name="CuadroTexto 1">
          <a:extLst>
            <a:ext uri="{FF2B5EF4-FFF2-40B4-BE49-F238E27FC236}">
              <a16:creationId xmlns:a16="http://schemas.microsoft.com/office/drawing/2014/main" id="{738565E7-BB33-971A-46C1-4A0AF5E1B201}"/>
            </a:ext>
          </a:extLst>
        </xdr:cNvPr>
        <xdr:cNvSpPr txBox="1"/>
      </xdr:nvSpPr>
      <xdr:spPr>
        <a:xfrm>
          <a:off x="11344275" y="1971676"/>
          <a:ext cx="3048000" cy="204787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r>
            <a:rPr lang="es-ES" sz="1100">
              <a:latin typeface="Aptos" panose="020B0004020202020204" pitchFamily="34" charset="0"/>
            </a:rPr>
            <a:t>Estos valores del</a:t>
          </a:r>
          <a:r>
            <a:rPr lang="es-ES" sz="1100" baseline="0">
              <a:latin typeface="Aptos" panose="020B0004020202020204" pitchFamily="34" charset="0"/>
            </a:rPr>
            <a:t> Perfil del Riesgo se rellenarán automáticamente en función de los datos introducidos en lapestaña  1.4.Ficha Resumen y de los riesgos obtenidos en la pestaña 7.3.Resumen Riesgos.</a:t>
          </a:r>
          <a:br>
            <a:rPr lang="es-ES" sz="1100" baseline="0">
              <a:latin typeface="Aptos" panose="020B0004020202020204" pitchFamily="34" charset="0"/>
            </a:rPr>
          </a:br>
          <a:r>
            <a:rPr lang="es-ES" sz="1100" baseline="0">
              <a:latin typeface="Aptos" panose="020B0004020202020204" pitchFamily="34" charset="0"/>
            </a:rPr>
            <a:t/>
          </a:r>
          <a:br>
            <a:rPr lang="es-ES" sz="1100" baseline="0">
              <a:latin typeface="Aptos" panose="020B0004020202020204" pitchFamily="34" charset="0"/>
            </a:rPr>
          </a:br>
          <a:r>
            <a:rPr lang="es-ES" sz="1100" baseline="0">
              <a:latin typeface="Aptos" panose="020B0004020202020204" pitchFamily="34" charset="0"/>
            </a:rPr>
            <a:t>El resultado final será sobre base 100.</a:t>
          </a:r>
          <a:br>
            <a:rPr lang="es-ES" sz="1100" baseline="0">
              <a:latin typeface="Aptos" panose="020B0004020202020204" pitchFamily="34" charset="0"/>
            </a:rPr>
          </a:br>
          <a:r>
            <a:rPr lang="es-ES" sz="1100" baseline="0">
              <a:latin typeface="Aptos" panose="020B0004020202020204" pitchFamily="34" charset="0"/>
            </a:rPr>
            <a:t/>
          </a:r>
          <a:br>
            <a:rPr lang="es-ES" sz="1100" baseline="0">
              <a:latin typeface="Aptos" panose="020B0004020202020204" pitchFamily="34" charset="0"/>
            </a:rPr>
          </a:br>
          <a:r>
            <a:rPr lang="es-ES" sz="1100" baseline="0">
              <a:latin typeface="Aptos" panose="020B0004020202020204" pitchFamily="34" charset="0"/>
            </a:rPr>
            <a:t>Si la autoridad competente lo requiere, se pueden variar los porcentajes de cada criterio en las fórmulas de las casillas Resultado.</a:t>
          </a:r>
          <a:endParaRPr lang="es-ES" sz="1100">
            <a:latin typeface="Aptos" panose="020B00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142875</xdr:colOff>
      <xdr:row>0</xdr:row>
      <xdr:rowOff>133350</xdr:rowOff>
    </xdr:from>
    <xdr:to>
      <xdr:col>5</xdr:col>
      <xdr:colOff>523875</xdr:colOff>
      <xdr:row>3</xdr:row>
      <xdr:rowOff>114300</xdr:rowOff>
    </xdr:to>
    <xdr:sp macro="" textlink="">
      <xdr:nvSpPr>
        <xdr:cNvPr id="2" name="CuadroTexto 1">
          <a:extLst>
            <a:ext uri="{FF2B5EF4-FFF2-40B4-BE49-F238E27FC236}">
              <a16:creationId xmlns:a16="http://schemas.microsoft.com/office/drawing/2014/main" id="{63C7A683-D236-7CFA-F4F8-B183A3758A50}"/>
            </a:ext>
          </a:extLst>
        </xdr:cNvPr>
        <xdr:cNvSpPr txBox="1"/>
      </xdr:nvSpPr>
      <xdr:spPr>
        <a:xfrm>
          <a:off x="142875" y="133350"/>
          <a:ext cx="4191000"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b="1">
              <a:ln>
                <a:noFill/>
              </a:ln>
              <a:solidFill>
                <a:schemeClr val="dk1"/>
              </a:solidFill>
              <a:effectLst/>
              <a:latin typeface="Arial" panose="020B0604020202020204" pitchFamily="34" charset="0"/>
              <a:ea typeface="+mn-ea"/>
              <a:cs typeface="Arial" panose="020B0604020202020204" pitchFamily="34" charset="0"/>
            </a:rPr>
            <a:t>MODELO SOLICITUD DE AUTORIZACIÓN DE</a:t>
          </a:r>
          <a:endParaRPr lang="es-ES" sz="1100">
            <a:ln>
              <a:noFill/>
            </a:ln>
            <a:solidFill>
              <a:schemeClr val="dk1"/>
            </a:solidFill>
            <a:effectLst/>
            <a:latin typeface="Arial" panose="020B0604020202020204" pitchFamily="34" charset="0"/>
            <a:ea typeface="+mn-ea"/>
            <a:cs typeface="Arial" panose="020B0604020202020204" pitchFamily="34" charset="0"/>
          </a:endParaRPr>
        </a:p>
        <a:p>
          <a:pPr algn="ctr"/>
          <a:r>
            <a:rPr lang="es-ES" sz="1100" b="1">
              <a:ln>
                <a:noFill/>
              </a:ln>
              <a:solidFill>
                <a:schemeClr val="dk1"/>
              </a:solidFill>
              <a:effectLst/>
              <a:latin typeface="Arial" panose="020B0604020202020204" pitchFamily="34" charset="0"/>
              <a:ea typeface="+mn-ea"/>
              <a:cs typeface="Arial" panose="020B0604020202020204" pitchFamily="34" charset="0"/>
            </a:rPr>
            <a:t>PRODUCCIÓN Y SUMINISTRO DE AGUAS REGENERADAS</a:t>
          </a:r>
          <a:endParaRPr lang="es-ES" sz="1100">
            <a:ln>
              <a:noFill/>
            </a:ln>
            <a:solidFill>
              <a:schemeClr val="dk1"/>
            </a:solidFill>
            <a:effectLst/>
            <a:latin typeface="Arial" panose="020B0604020202020204" pitchFamily="34" charset="0"/>
            <a:ea typeface="+mn-ea"/>
            <a:cs typeface="Arial" panose="020B0604020202020204" pitchFamily="34" charset="0"/>
          </a:endParaRPr>
        </a:p>
        <a:p>
          <a:endParaRPr lang="es-ES" sz="1100">
            <a:ln>
              <a:noFill/>
            </a:l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47</xdr:row>
          <xdr:rowOff>7620</xdr:rowOff>
        </xdr:from>
        <xdr:to>
          <xdr:col>4</xdr:col>
          <xdr:colOff>137160</xdr:colOff>
          <xdr:row>48</xdr:row>
          <xdr:rowOff>7620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DISPONE DE AUTORIZACIÓN DE VERTIDO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53</xdr:row>
          <xdr:rowOff>30480</xdr:rowOff>
        </xdr:from>
        <xdr:to>
          <xdr:col>2</xdr:col>
          <xdr:colOff>304800</xdr:colOff>
          <xdr:row>54</xdr:row>
          <xdr:rowOff>83820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Firma del Titular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175260</xdr:colOff>
          <xdr:row>53</xdr:row>
          <xdr:rowOff>30480</xdr:rowOff>
        </xdr:from>
        <xdr:to>
          <xdr:col>3</xdr:col>
          <xdr:colOff>502920</xdr:colOff>
          <xdr:row>54</xdr:row>
          <xdr:rowOff>83820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Firma del representante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126</xdr:row>
          <xdr:rowOff>22860</xdr:rowOff>
        </xdr:from>
        <xdr:to>
          <xdr:col>3</xdr:col>
          <xdr:colOff>114300</xdr:colOff>
          <xdr:row>127</xdr:row>
          <xdr:rowOff>60960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DISPONE DE AUTORIZACIÓN COMPLEMENTARIA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127</xdr:row>
          <xdr:rowOff>76200</xdr:rowOff>
        </xdr:from>
        <xdr:to>
          <xdr:col>2</xdr:col>
          <xdr:colOff>274320</xdr:colOff>
          <xdr:row>128</xdr:row>
          <xdr:rowOff>152400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DISPONE DE CONCESIÓN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130</xdr:row>
          <xdr:rowOff>137160</xdr:rowOff>
        </xdr:from>
        <xdr:to>
          <xdr:col>2</xdr:col>
          <xdr:colOff>373380</xdr:colOff>
          <xdr:row>132</xdr:row>
          <xdr:rowOff>30480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131</xdr:row>
          <xdr:rowOff>114300</xdr:rowOff>
        </xdr:from>
        <xdr:to>
          <xdr:col>2</xdr:col>
          <xdr:colOff>563880</xdr:colOff>
          <xdr:row>133</xdr:row>
          <xdr:rowOff>68580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132</xdr:row>
          <xdr:rowOff>144780</xdr:rowOff>
        </xdr:from>
        <xdr:to>
          <xdr:col>2</xdr:col>
          <xdr:colOff>464820</xdr:colOff>
          <xdr:row>134</xdr:row>
          <xdr:rowOff>38100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133</xdr:row>
          <xdr:rowOff>144780</xdr:rowOff>
        </xdr:from>
        <xdr:to>
          <xdr:col>2</xdr:col>
          <xdr:colOff>373380</xdr:colOff>
          <xdr:row>135</xdr:row>
          <xdr:rowOff>38100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134</xdr:row>
          <xdr:rowOff>144780</xdr:rowOff>
        </xdr:from>
        <xdr:to>
          <xdr:col>2</xdr:col>
          <xdr:colOff>571500</xdr:colOff>
          <xdr:row>136</xdr:row>
          <xdr:rowOff>22860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135</xdr:row>
          <xdr:rowOff>137160</xdr:rowOff>
        </xdr:from>
        <xdr:to>
          <xdr:col>2</xdr:col>
          <xdr:colOff>533400</xdr:colOff>
          <xdr:row>137</xdr:row>
          <xdr:rowOff>30480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83</xdr:row>
          <xdr:rowOff>137160</xdr:rowOff>
        </xdr:from>
        <xdr:to>
          <xdr:col>1</xdr:col>
          <xdr:colOff>502920</xdr:colOff>
          <xdr:row>85</xdr:row>
          <xdr:rowOff>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Tanque de regulación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85</xdr:row>
          <xdr:rowOff>152400</xdr:rowOff>
        </xdr:from>
        <xdr:to>
          <xdr:col>1</xdr:col>
          <xdr:colOff>502920</xdr:colOff>
          <xdr:row>86</xdr:row>
          <xdr:rowOff>152400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Desbaste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82</xdr:row>
          <xdr:rowOff>144780</xdr:rowOff>
        </xdr:from>
        <xdr:to>
          <xdr:col>1</xdr:col>
          <xdr:colOff>502920</xdr:colOff>
          <xdr:row>84</xdr:row>
          <xdr:rowOff>7620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Desarenado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84</xdr:row>
          <xdr:rowOff>152400</xdr:rowOff>
        </xdr:from>
        <xdr:to>
          <xdr:col>1</xdr:col>
          <xdr:colOff>502920</xdr:colOff>
          <xdr:row>85</xdr:row>
          <xdr:rowOff>152400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Desengrasado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82</xdr:row>
          <xdr:rowOff>137160</xdr:rowOff>
        </xdr:from>
        <xdr:to>
          <xdr:col>3</xdr:col>
          <xdr:colOff>335280</xdr:colOff>
          <xdr:row>84</xdr:row>
          <xdr:rowOff>38100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Decantación primaria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83</xdr:row>
          <xdr:rowOff>152400</xdr:rowOff>
        </xdr:from>
        <xdr:to>
          <xdr:col>3</xdr:col>
          <xdr:colOff>388620</xdr:colOff>
          <xdr:row>85</xdr:row>
          <xdr:rowOff>22860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Físico-Químico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84</xdr:row>
          <xdr:rowOff>144780</xdr:rowOff>
        </xdr:from>
        <xdr:to>
          <xdr:col>2</xdr:col>
          <xdr:colOff>563880</xdr:colOff>
          <xdr:row>86</xdr:row>
          <xdr:rowOff>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Otro: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84</xdr:row>
          <xdr:rowOff>144780</xdr:rowOff>
        </xdr:from>
        <xdr:to>
          <xdr:col>5</xdr:col>
          <xdr:colOff>457200</xdr:colOff>
          <xdr:row>86</xdr:row>
          <xdr:rowOff>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Fangos activados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82</xdr:row>
          <xdr:rowOff>121920</xdr:rowOff>
        </xdr:from>
        <xdr:to>
          <xdr:col>6</xdr:col>
          <xdr:colOff>60960</xdr:colOff>
          <xdr:row>84</xdr:row>
          <xdr:rowOff>45720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Lechos bacterianos o biofiltros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83</xdr:row>
          <xdr:rowOff>137160</xdr:rowOff>
        </xdr:from>
        <xdr:to>
          <xdr:col>5</xdr:col>
          <xdr:colOff>457200</xdr:colOff>
          <xdr:row>85</xdr:row>
          <xdr:rowOff>38100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Lagunaje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85</xdr:row>
          <xdr:rowOff>121920</xdr:rowOff>
        </xdr:from>
        <xdr:to>
          <xdr:col>5</xdr:col>
          <xdr:colOff>457200</xdr:colOff>
          <xdr:row>87</xdr:row>
          <xdr:rowOff>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Otros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152400</xdr:rowOff>
        </xdr:from>
        <xdr:to>
          <xdr:col>1</xdr:col>
          <xdr:colOff>480060</xdr:colOff>
          <xdr:row>90</xdr:row>
          <xdr:rowOff>137160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Cloración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xdr:row>
          <xdr:rowOff>0</xdr:rowOff>
        </xdr:from>
        <xdr:to>
          <xdr:col>1</xdr:col>
          <xdr:colOff>678180</xdr:colOff>
          <xdr:row>89</xdr:row>
          <xdr:rowOff>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Nitrificación/Desnitrificación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0</xdr:rowOff>
        </xdr:from>
        <xdr:to>
          <xdr:col>1</xdr:col>
          <xdr:colOff>480060</xdr:colOff>
          <xdr:row>89</xdr:row>
          <xdr:rowOff>152400</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Eliminación de fósforo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131</xdr:row>
          <xdr:rowOff>7620</xdr:rowOff>
        </xdr:from>
        <xdr:to>
          <xdr:col>0</xdr:col>
          <xdr:colOff>678180</xdr:colOff>
          <xdr:row>132</xdr:row>
          <xdr:rowOff>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U.A+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132</xdr:row>
          <xdr:rowOff>7620</xdr:rowOff>
        </xdr:from>
        <xdr:to>
          <xdr:col>0</xdr:col>
          <xdr:colOff>678180</xdr:colOff>
          <xdr:row>133</xdr:row>
          <xdr:rowOff>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U.A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133</xdr:row>
          <xdr:rowOff>7620</xdr:rowOff>
        </xdr:from>
        <xdr:to>
          <xdr:col>0</xdr:col>
          <xdr:colOff>678180</xdr:colOff>
          <xdr:row>134</xdr:row>
          <xdr:rowOff>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U.B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134</xdr:row>
          <xdr:rowOff>7620</xdr:rowOff>
        </xdr:from>
        <xdr:to>
          <xdr:col>0</xdr:col>
          <xdr:colOff>678180</xdr:colOff>
          <xdr:row>135</xdr:row>
          <xdr:rowOff>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U.C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131</xdr:row>
          <xdr:rowOff>7620</xdr:rowOff>
        </xdr:from>
        <xdr:to>
          <xdr:col>1</xdr:col>
          <xdr:colOff>693420</xdr:colOff>
          <xdr:row>132</xdr:row>
          <xdr:rowOff>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 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132</xdr:row>
          <xdr:rowOff>7620</xdr:rowOff>
        </xdr:from>
        <xdr:to>
          <xdr:col>1</xdr:col>
          <xdr:colOff>693420</xdr:colOff>
          <xdr:row>133</xdr:row>
          <xdr:rowOff>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 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133</xdr:row>
          <xdr:rowOff>7620</xdr:rowOff>
        </xdr:from>
        <xdr:to>
          <xdr:col>1</xdr:col>
          <xdr:colOff>693420</xdr:colOff>
          <xdr:row>134</xdr:row>
          <xdr:rowOff>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 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134</xdr:row>
          <xdr:rowOff>7620</xdr:rowOff>
        </xdr:from>
        <xdr:to>
          <xdr:col>1</xdr:col>
          <xdr:colOff>693420</xdr:colOff>
          <xdr:row>135</xdr:row>
          <xdr:rowOff>0</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 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131</xdr:row>
          <xdr:rowOff>7620</xdr:rowOff>
        </xdr:from>
        <xdr:to>
          <xdr:col>3</xdr:col>
          <xdr:colOff>693420</xdr:colOff>
          <xdr:row>132</xdr:row>
          <xdr:rowOff>0</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 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132</xdr:row>
          <xdr:rowOff>7620</xdr:rowOff>
        </xdr:from>
        <xdr:to>
          <xdr:col>3</xdr:col>
          <xdr:colOff>693420</xdr:colOff>
          <xdr:row>133</xdr:row>
          <xdr:rowOff>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 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133</xdr:row>
          <xdr:rowOff>7620</xdr:rowOff>
        </xdr:from>
        <xdr:to>
          <xdr:col>3</xdr:col>
          <xdr:colOff>693420</xdr:colOff>
          <xdr:row>134</xdr:row>
          <xdr:rowOff>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 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134</xdr:row>
          <xdr:rowOff>7620</xdr:rowOff>
        </xdr:from>
        <xdr:to>
          <xdr:col>3</xdr:col>
          <xdr:colOff>693420</xdr:colOff>
          <xdr:row>135</xdr:row>
          <xdr:rowOff>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 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135</xdr:row>
          <xdr:rowOff>7620</xdr:rowOff>
        </xdr:from>
        <xdr:to>
          <xdr:col>3</xdr:col>
          <xdr:colOff>693420</xdr:colOff>
          <xdr:row>136</xdr:row>
          <xdr:rowOff>0</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 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131</xdr:row>
          <xdr:rowOff>7620</xdr:rowOff>
        </xdr:from>
        <xdr:to>
          <xdr:col>4</xdr:col>
          <xdr:colOff>693420</xdr:colOff>
          <xdr:row>132</xdr:row>
          <xdr:rowOff>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R. 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132</xdr:row>
          <xdr:rowOff>7620</xdr:rowOff>
        </xdr:from>
        <xdr:to>
          <xdr:col>4</xdr:col>
          <xdr:colOff>693420</xdr:colOff>
          <xdr:row>133</xdr:row>
          <xdr:rowOff>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R. 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133</xdr:row>
          <xdr:rowOff>7620</xdr:rowOff>
        </xdr:from>
        <xdr:to>
          <xdr:col>5</xdr:col>
          <xdr:colOff>502920</xdr:colOff>
          <xdr:row>133</xdr:row>
          <xdr:rowOff>152400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Calidad por definir</a:t>
              </a:r>
            </a:p>
          </xdr:txBody>
        </xdr:sp>
        <xdr:clientData/>
      </xdr:twoCellAnchor>
    </mc:Choice>
    <mc:Fallback/>
  </mc:AlternateContent>
  <xdr:twoCellAnchor editAs="oneCell">
    <xdr:from>
      <xdr:col>3</xdr:col>
      <xdr:colOff>9525</xdr:colOff>
      <xdr:row>140</xdr:row>
      <xdr:rowOff>76200</xdr:rowOff>
    </xdr:from>
    <xdr:to>
      <xdr:col>4</xdr:col>
      <xdr:colOff>152400</xdr:colOff>
      <xdr:row>141</xdr:row>
      <xdr:rowOff>57150</xdr:rowOff>
    </xdr:to>
    <xdr:sp macro="" textlink="">
      <xdr:nvSpPr>
        <xdr:cNvPr id="31789" name="Check Box 45" hidden="1">
          <a:extLst>
            <a:ext uri="{63B3BB69-23CF-44E3-9099-C40C66FF867C}">
              <a14:compatExt xmlns:a14="http://schemas.microsoft.com/office/drawing/2010/main" spid="_x0000_s31789"/>
            </a:ext>
            <a:ext uri="{FF2B5EF4-FFF2-40B4-BE49-F238E27FC236}">
              <a16:creationId xmlns:a16="http://schemas.microsoft.com/office/drawing/2014/main" id="{00000000-0008-0000-1400-00002D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En proyecto</a:t>
          </a:r>
        </a:p>
      </xdr:txBody>
    </xdr:sp>
    <xdr:clientData/>
  </xdr:twoCellAnchor>
  <xdr:twoCellAnchor editAs="oneCell">
    <xdr:from>
      <xdr:col>3</xdr:col>
      <xdr:colOff>0</xdr:colOff>
      <xdr:row>141</xdr:row>
      <xdr:rowOff>114300</xdr:rowOff>
    </xdr:from>
    <xdr:to>
      <xdr:col>4</xdr:col>
      <xdr:colOff>628650</xdr:colOff>
      <xdr:row>142</xdr:row>
      <xdr:rowOff>142875</xdr:rowOff>
    </xdr:to>
    <xdr:sp macro="" textlink="">
      <xdr:nvSpPr>
        <xdr:cNvPr id="31790" name="Check Box 46" hidden="1">
          <a:extLst>
            <a:ext uri="{63B3BB69-23CF-44E3-9099-C40C66FF867C}">
              <a14:compatExt xmlns:a14="http://schemas.microsoft.com/office/drawing/2010/main" spid="_x0000_s31790"/>
            </a:ext>
            <a:ext uri="{FF2B5EF4-FFF2-40B4-BE49-F238E27FC236}">
              <a16:creationId xmlns:a16="http://schemas.microsoft.com/office/drawing/2014/main" id="{00000000-0008-0000-1400-00002E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Existente. Año de construcción:</a:t>
          </a:r>
        </a:p>
      </xdr:txBody>
    </xdr:sp>
    <xdr:clientData/>
  </xdr:twoCellAnchor>
  <xdr:twoCellAnchor editAs="oneCell">
    <xdr:from>
      <xdr:col>0</xdr:col>
      <xdr:colOff>19050</xdr:colOff>
      <xdr:row>150</xdr:row>
      <xdr:rowOff>76200</xdr:rowOff>
    </xdr:from>
    <xdr:to>
      <xdr:col>0</xdr:col>
      <xdr:colOff>581025</xdr:colOff>
      <xdr:row>151</xdr:row>
      <xdr:rowOff>66675</xdr:rowOff>
    </xdr:to>
    <xdr:sp macro="" textlink="">
      <xdr:nvSpPr>
        <xdr:cNvPr id="31791" name="Check Box 47" hidden="1">
          <a:extLst>
            <a:ext uri="{63B3BB69-23CF-44E3-9099-C40C66FF867C}">
              <a14:compatExt xmlns:a14="http://schemas.microsoft.com/office/drawing/2010/main" spid="_x0000_s31791"/>
            </a:ext>
            <a:ext uri="{FF2B5EF4-FFF2-40B4-BE49-F238E27FC236}">
              <a16:creationId xmlns:a16="http://schemas.microsoft.com/office/drawing/2014/main" id="{00000000-0008-0000-1400-00002F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xdr:twoCellAnchor editAs="oneCell">
    <xdr:from>
      <xdr:col>1</xdr:col>
      <xdr:colOff>9525</xdr:colOff>
      <xdr:row>150</xdr:row>
      <xdr:rowOff>85725</xdr:rowOff>
    </xdr:from>
    <xdr:to>
      <xdr:col>1</xdr:col>
      <xdr:colOff>571500</xdr:colOff>
      <xdr:row>151</xdr:row>
      <xdr:rowOff>76200</xdr:rowOff>
    </xdr:to>
    <xdr:sp macro="" textlink="">
      <xdr:nvSpPr>
        <xdr:cNvPr id="31792" name="Check Box 48" hidden="1">
          <a:extLst>
            <a:ext uri="{63B3BB69-23CF-44E3-9099-C40C66FF867C}">
              <a14:compatExt xmlns:a14="http://schemas.microsoft.com/office/drawing/2010/main" spid="_x0000_s31792"/>
            </a:ext>
            <a:ext uri="{FF2B5EF4-FFF2-40B4-BE49-F238E27FC236}">
              <a16:creationId xmlns:a16="http://schemas.microsoft.com/office/drawing/2014/main" id="{00000000-0008-0000-1400-000030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xdr:twoCellAnchor editAs="oneCell">
    <xdr:from>
      <xdr:col>1</xdr:col>
      <xdr:colOff>723900</xdr:colOff>
      <xdr:row>150</xdr:row>
      <xdr:rowOff>85725</xdr:rowOff>
    </xdr:from>
    <xdr:to>
      <xdr:col>2</xdr:col>
      <xdr:colOff>523875</xdr:colOff>
      <xdr:row>151</xdr:row>
      <xdr:rowOff>76200</xdr:rowOff>
    </xdr:to>
    <xdr:sp macro="" textlink="">
      <xdr:nvSpPr>
        <xdr:cNvPr id="31793" name="Check Box 49" hidden="1">
          <a:extLst>
            <a:ext uri="{63B3BB69-23CF-44E3-9099-C40C66FF867C}">
              <a14:compatExt xmlns:a14="http://schemas.microsoft.com/office/drawing/2010/main" spid="_x0000_s31793"/>
            </a:ext>
            <a:ext uri="{FF2B5EF4-FFF2-40B4-BE49-F238E27FC236}">
              <a16:creationId xmlns:a16="http://schemas.microsoft.com/office/drawing/2014/main" id="{00000000-0008-0000-1400-000031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160</xdr:row>
          <xdr:rowOff>144780</xdr:rowOff>
        </xdr:from>
        <xdr:to>
          <xdr:col>1</xdr:col>
          <xdr:colOff>480060</xdr:colOff>
          <xdr:row>161</xdr:row>
          <xdr:rowOff>152400</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Cloración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158</xdr:row>
          <xdr:rowOff>152400</xdr:rowOff>
        </xdr:from>
        <xdr:to>
          <xdr:col>1</xdr:col>
          <xdr:colOff>480060</xdr:colOff>
          <xdr:row>160</xdr:row>
          <xdr:rowOff>7620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Desnitrificación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159</xdr:row>
          <xdr:rowOff>137160</xdr:rowOff>
        </xdr:from>
        <xdr:to>
          <xdr:col>1</xdr:col>
          <xdr:colOff>541020</xdr:colOff>
          <xdr:row>161</xdr:row>
          <xdr:rowOff>30480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Eliminación de fósforo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158</xdr:row>
          <xdr:rowOff>152400</xdr:rowOff>
        </xdr:from>
        <xdr:to>
          <xdr:col>3</xdr:col>
          <xdr:colOff>365760</xdr:colOff>
          <xdr:row>159</xdr:row>
          <xdr:rowOff>152400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Ultravioleta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161</xdr:row>
          <xdr:rowOff>121920</xdr:rowOff>
        </xdr:from>
        <xdr:to>
          <xdr:col>1</xdr:col>
          <xdr:colOff>480060</xdr:colOff>
          <xdr:row>163</xdr:row>
          <xdr:rowOff>7620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Ozonización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160</xdr:row>
          <xdr:rowOff>137160</xdr:rowOff>
        </xdr:from>
        <xdr:to>
          <xdr:col>3</xdr:col>
          <xdr:colOff>365760</xdr:colOff>
          <xdr:row>162</xdr:row>
          <xdr:rowOff>30480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Ósmosis inversa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159</xdr:row>
          <xdr:rowOff>152400</xdr:rowOff>
        </xdr:from>
        <xdr:to>
          <xdr:col>3</xdr:col>
          <xdr:colOff>365760</xdr:colOff>
          <xdr:row>160</xdr:row>
          <xdr:rowOff>160020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Ultrafiltración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161</xdr:row>
          <xdr:rowOff>152400</xdr:rowOff>
        </xdr:from>
        <xdr:to>
          <xdr:col>3</xdr:col>
          <xdr:colOff>502920</xdr:colOff>
          <xdr:row>163</xdr:row>
          <xdr:rowOff>7620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Electrodiaálisis inversa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158</xdr:row>
          <xdr:rowOff>137160</xdr:rowOff>
        </xdr:from>
        <xdr:to>
          <xdr:col>5</xdr:col>
          <xdr:colOff>464820</xdr:colOff>
          <xdr:row>160</xdr:row>
          <xdr:rowOff>7620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Otro: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164</xdr:row>
          <xdr:rowOff>0</xdr:rowOff>
        </xdr:from>
        <xdr:to>
          <xdr:col>3</xdr:col>
          <xdr:colOff>609600</xdr:colOff>
          <xdr:row>164</xdr:row>
          <xdr:rowOff>152400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Continuo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165</xdr:row>
          <xdr:rowOff>0</xdr:rowOff>
        </xdr:from>
        <xdr:to>
          <xdr:col>3</xdr:col>
          <xdr:colOff>609600</xdr:colOff>
          <xdr:row>165</xdr:row>
          <xdr:rowOff>152400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Estacional</a:t>
              </a:r>
            </a:p>
          </xdr:txBody>
        </xdr:sp>
        <xdr:clientData/>
      </xdr:twoCellAnchor>
    </mc:Choice>
    <mc:Fallback/>
  </mc:AlternateContent>
  <xdr:twoCellAnchor editAs="oneCell">
    <xdr:from>
      <xdr:col>0</xdr:col>
      <xdr:colOff>76199</xdr:colOff>
      <xdr:row>178</xdr:row>
      <xdr:rowOff>142875</xdr:rowOff>
    </xdr:from>
    <xdr:to>
      <xdr:col>5</xdr:col>
      <xdr:colOff>114300</xdr:colOff>
      <xdr:row>189</xdr:row>
      <xdr:rowOff>86742</xdr:rowOff>
    </xdr:to>
    <xdr:pic>
      <xdr:nvPicPr>
        <xdr:cNvPr id="3" name="Imagen 2" descr="Diagrama&#10;&#10;Descripción generada automáticamente">
          <a:extLst>
            <a:ext uri="{FF2B5EF4-FFF2-40B4-BE49-F238E27FC236}">
              <a16:creationId xmlns:a16="http://schemas.microsoft.com/office/drawing/2014/main" id="{86D1FBA3-A6A6-990C-BD50-284F943539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99" y="28832175"/>
          <a:ext cx="4276726" cy="1725042"/>
        </a:xfrm>
        <a:prstGeom prst="rect">
          <a:avLst/>
        </a:prstGeom>
      </xdr:spPr>
    </xdr:pic>
    <xdr:clientData/>
  </xdr:twoCellAnchor>
  <xdr:twoCellAnchor editAs="oneCell">
    <xdr:from>
      <xdr:col>0</xdr:col>
      <xdr:colOff>66675</xdr:colOff>
      <xdr:row>191</xdr:row>
      <xdr:rowOff>9526</xdr:rowOff>
    </xdr:from>
    <xdr:to>
      <xdr:col>5</xdr:col>
      <xdr:colOff>219075</xdr:colOff>
      <xdr:row>205</xdr:row>
      <xdr:rowOff>61892</xdr:rowOff>
    </xdr:to>
    <xdr:pic>
      <xdr:nvPicPr>
        <xdr:cNvPr id="4" name="Imagen 3" descr="Interfaz de usuario gráfica, Aplicación, PowerPoint&#10;&#10;Descripción generada automáticamente">
          <a:extLst>
            <a:ext uri="{FF2B5EF4-FFF2-40B4-BE49-F238E27FC236}">
              <a16:creationId xmlns:a16="http://schemas.microsoft.com/office/drawing/2014/main" id="{CE7F6A65-A24A-A191-BCE7-377E96BC2C61}"/>
            </a:ext>
          </a:extLst>
        </xdr:cNvPr>
        <xdr:cNvPicPr>
          <a:picLocks noChangeAspect="1"/>
        </xdr:cNvPicPr>
      </xdr:nvPicPr>
      <xdr:blipFill rotWithShape="1">
        <a:blip xmlns:r="http://schemas.openxmlformats.org/officeDocument/2006/relationships" r:embed="rId2"/>
        <a:srcRect l="58420" t="34866" r="6444" b="26756"/>
        <a:stretch/>
      </xdr:blipFill>
      <xdr:spPr bwMode="auto">
        <a:xfrm>
          <a:off x="66675" y="30803851"/>
          <a:ext cx="4391025" cy="231931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76200</xdr:colOff>
      <xdr:row>250</xdr:row>
      <xdr:rowOff>57150</xdr:rowOff>
    </xdr:from>
    <xdr:to>
      <xdr:col>0</xdr:col>
      <xdr:colOff>638175</xdr:colOff>
      <xdr:row>251</xdr:row>
      <xdr:rowOff>47625</xdr:rowOff>
    </xdr:to>
    <xdr:sp macro="" textlink="">
      <xdr:nvSpPr>
        <xdr:cNvPr id="31813" name="Check Box 69" hidden="1">
          <a:extLst>
            <a:ext uri="{63B3BB69-23CF-44E3-9099-C40C66FF867C}">
              <a14:compatExt xmlns:a14="http://schemas.microsoft.com/office/drawing/2010/main" spid="_x0000_s31813"/>
            </a:ext>
            <a:ext uri="{FF2B5EF4-FFF2-40B4-BE49-F238E27FC236}">
              <a16:creationId xmlns:a16="http://schemas.microsoft.com/office/drawing/2014/main" id="{00000000-0008-0000-1400-000045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xdr:twoCellAnchor editAs="oneCell">
    <xdr:from>
      <xdr:col>1</xdr:col>
      <xdr:colOff>66675</xdr:colOff>
      <xdr:row>250</xdr:row>
      <xdr:rowOff>66675</xdr:rowOff>
    </xdr:from>
    <xdr:to>
      <xdr:col>1</xdr:col>
      <xdr:colOff>628650</xdr:colOff>
      <xdr:row>251</xdr:row>
      <xdr:rowOff>57150</xdr:rowOff>
    </xdr:to>
    <xdr:sp macro="" textlink="">
      <xdr:nvSpPr>
        <xdr:cNvPr id="31814" name="Check Box 70" hidden="1">
          <a:extLst>
            <a:ext uri="{63B3BB69-23CF-44E3-9099-C40C66FF867C}">
              <a14:compatExt xmlns:a14="http://schemas.microsoft.com/office/drawing/2010/main" spid="_x0000_s31814"/>
            </a:ext>
            <a:ext uri="{FF2B5EF4-FFF2-40B4-BE49-F238E27FC236}">
              <a16:creationId xmlns:a16="http://schemas.microsoft.com/office/drawing/2014/main" id="{00000000-0008-0000-1400-000046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xdr:twoCellAnchor editAs="oneCell">
    <xdr:from>
      <xdr:col>2</xdr:col>
      <xdr:colOff>19050</xdr:colOff>
      <xdr:row>250</xdr:row>
      <xdr:rowOff>66675</xdr:rowOff>
    </xdr:from>
    <xdr:to>
      <xdr:col>2</xdr:col>
      <xdr:colOff>581025</xdr:colOff>
      <xdr:row>251</xdr:row>
      <xdr:rowOff>57150</xdr:rowOff>
    </xdr:to>
    <xdr:sp macro="" textlink="">
      <xdr:nvSpPr>
        <xdr:cNvPr id="31815" name="Check Box 71" hidden="1">
          <a:extLst>
            <a:ext uri="{63B3BB69-23CF-44E3-9099-C40C66FF867C}">
              <a14:compatExt xmlns:a14="http://schemas.microsoft.com/office/drawing/2010/main" spid="_x0000_s31815"/>
            </a:ext>
            <a:ext uri="{FF2B5EF4-FFF2-40B4-BE49-F238E27FC236}">
              <a16:creationId xmlns:a16="http://schemas.microsoft.com/office/drawing/2014/main" id="{00000000-0008-0000-1400-000047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xdr:twoCellAnchor editAs="oneCell">
    <xdr:from>
      <xdr:col>5</xdr:col>
      <xdr:colOff>9525</xdr:colOff>
      <xdr:row>245</xdr:row>
      <xdr:rowOff>142875</xdr:rowOff>
    </xdr:from>
    <xdr:to>
      <xdr:col>5</xdr:col>
      <xdr:colOff>304800</xdr:colOff>
      <xdr:row>247</xdr:row>
      <xdr:rowOff>38100</xdr:rowOff>
    </xdr:to>
    <xdr:sp macro="" textlink="">
      <xdr:nvSpPr>
        <xdr:cNvPr id="31816" name="Check Box 72" hidden="1">
          <a:extLst>
            <a:ext uri="{63B3BB69-23CF-44E3-9099-C40C66FF867C}">
              <a14:compatExt xmlns:a14="http://schemas.microsoft.com/office/drawing/2010/main" spid="_x0000_s31816"/>
            </a:ext>
            <a:ext uri="{FF2B5EF4-FFF2-40B4-BE49-F238E27FC236}">
              <a16:creationId xmlns:a16="http://schemas.microsoft.com/office/drawing/2014/main" id="{00000000-0008-0000-1400-000048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Si</a:t>
          </a:r>
        </a:p>
      </xdr:txBody>
    </xdr:sp>
    <xdr:clientData/>
  </xdr:twoCellAnchor>
  <xdr:twoCellAnchor editAs="oneCell">
    <xdr:from>
      <xdr:col>5</xdr:col>
      <xdr:colOff>323850</xdr:colOff>
      <xdr:row>245</xdr:row>
      <xdr:rowOff>142875</xdr:rowOff>
    </xdr:from>
    <xdr:to>
      <xdr:col>5</xdr:col>
      <xdr:colOff>619125</xdr:colOff>
      <xdr:row>247</xdr:row>
      <xdr:rowOff>38100</xdr:rowOff>
    </xdr:to>
    <xdr:sp macro="" textlink="">
      <xdr:nvSpPr>
        <xdr:cNvPr id="31817" name="Check Box 73" hidden="1">
          <a:extLst>
            <a:ext uri="{63B3BB69-23CF-44E3-9099-C40C66FF867C}">
              <a14:compatExt xmlns:a14="http://schemas.microsoft.com/office/drawing/2010/main" spid="_x0000_s31817"/>
            </a:ext>
            <a:ext uri="{FF2B5EF4-FFF2-40B4-BE49-F238E27FC236}">
              <a16:creationId xmlns:a16="http://schemas.microsoft.com/office/drawing/2014/main" id="{2492EF5E-0222-7CDC-77DF-78979569F6FE}"/>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No</a:t>
          </a:r>
        </a:p>
      </xdr:txBody>
    </xdr:sp>
    <xdr:clientData/>
  </xdr:twoCellAnchor>
  <xdr:twoCellAnchor editAs="oneCell">
    <xdr:from>
      <xdr:col>0</xdr:col>
      <xdr:colOff>19050</xdr:colOff>
      <xdr:row>238</xdr:row>
      <xdr:rowOff>76200</xdr:rowOff>
    </xdr:from>
    <xdr:to>
      <xdr:col>0</xdr:col>
      <xdr:colOff>581025</xdr:colOff>
      <xdr:row>239</xdr:row>
      <xdr:rowOff>66675</xdr:rowOff>
    </xdr:to>
    <xdr:sp macro="" textlink="">
      <xdr:nvSpPr>
        <xdr:cNvPr id="31824" name="Check Box 80" hidden="1">
          <a:extLst>
            <a:ext uri="{63B3BB69-23CF-44E3-9099-C40C66FF867C}">
              <a14:compatExt xmlns:a14="http://schemas.microsoft.com/office/drawing/2010/main" spid="_x0000_s31824"/>
            </a:ext>
            <a:ext uri="{FF2B5EF4-FFF2-40B4-BE49-F238E27FC236}">
              <a16:creationId xmlns:a16="http://schemas.microsoft.com/office/drawing/2014/main" id="{21373A45-E112-C453-675A-AFCA11CC547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xdr:twoCellAnchor editAs="oneCell">
    <xdr:from>
      <xdr:col>1</xdr:col>
      <xdr:colOff>9525</xdr:colOff>
      <xdr:row>238</xdr:row>
      <xdr:rowOff>85725</xdr:rowOff>
    </xdr:from>
    <xdr:to>
      <xdr:col>1</xdr:col>
      <xdr:colOff>571500</xdr:colOff>
      <xdr:row>239</xdr:row>
      <xdr:rowOff>76200</xdr:rowOff>
    </xdr:to>
    <xdr:sp macro="" textlink="">
      <xdr:nvSpPr>
        <xdr:cNvPr id="31825" name="Check Box 81" hidden="1">
          <a:extLst>
            <a:ext uri="{63B3BB69-23CF-44E3-9099-C40C66FF867C}">
              <a14:compatExt xmlns:a14="http://schemas.microsoft.com/office/drawing/2010/main" spid="_x0000_s31825"/>
            </a:ext>
            <a:ext uri="{FF2B5EF4-FFF2-40B4-BE49-F238E27FC236}">
              <a16:creationId xmlns:a16="http://schemas.microsoft.com/office/drawing/2014/main" id="{2CA546D8-5CB7-D01A-E31B-9E0EA359D70E}"/>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xdr:twoCellAnchor editAs="oneCell">
    <xdr:from>
      <xdr:col>1</xdr:col>
      <xdr:colOff>723900</xdr:colOff>
      <xdr:row>238</xdr:row>
      <xdr:rowOff>85725</xdr:rowOff>
    </xdr:from>
    <xdr:to>
      <xdr:col>2</xdr:col>
      <xdr:colOff>523875</xdr:colOff>
      <xdr:row>239</xdr:row>
      <xdr:rowOff>76200</xdr:rowOff>
    </xdr:to>
    <xdr:sp macro="" textlink="">
      <xdr:nvSpPr>
        <xdr:cNvPr id="31826" name="Check Box 82" hidden="1">
          <a:extLst>
            <a:ext uri="{63B3BB69-23CF-44E3-9099-C40C66FF867C}">
              <a14:compatExt xmlns:a14="http://schemas.microsoft.com/office/drawing/2010/main" spid="_x0000_s31826"/>
            </a:ext>
            <a:ext uri="{FF2B5EF4-FFF2-40B4-BE49-F238E27FC236}">
              <a16:creationId xmlns:a16="http://schemas.microsoft.com/office/drawing/2014/main" id="{CF8D7C16-2B8D-B099-AA21-F9FFAAF05B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xdr:twoCellAnchor editAs="oneCell">
    <xdr:from>
      <xdr:col>0</xdr:col>
      <xdr:colOff>19050</xdr:colOff>
      <xdr:row>259</xdr:row>
      <xdr:rowOff>76200</xdr:rowOff>
    </xdr:from>
    <xdr:to>
      <xdr:col>0</xdr:col>
      <xdr:colOff>581025</xdr:colOff>
      <xdr:row>260</xdr:row>
      <xdr:rowOff>66675</xdr:rowOff>
    </xdr:to>
    <xdr:sp macro="" textlink="">
      <xdr:nvSpPr>
        <xdr:cNvPr id="31827" name="Check Box 83" hidden="1">
          <a:extLst>
            <a:ext uri="{63B3BB69-23CF-44E3-9099-C40C66FF867C}">
              <a14:compatExt xmlns:a14="http://schemas.microsoft.com/office/drawing/2010/main" spid="_x0000_s31827"/>
            </a:ext>
            <a:ext uri="{FF2B5EF4-FFF2-40B4-BE49-F238E27FC236}">
              <a16:creationId xmlns:a16="http://schemas.microsoft.com/office/drawing/2014/main" id="{E54762CE-C28D-5F7C-328B-C881DD075C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xdr:twoCellAnchor editAs="oneCell">
    <xdr:from>
      <xdr:col>1</xdr:col>
      <xdr:colOff>9525</xdr:colOff>
      <xdr:row>259</xdr:row>
      <xdr:rowOff>85725</xdr:rowOff>
    </xdr:from>
    <xdr:to>
      <xdr:col>1</xdr:col>
      <xdr:colOff>571500</xdr:colOff>
      <xdr:row>260</xdr:row>
      <xdr:rowOff>76200</xdr:rowOff>
    </xdr:to>
    <xdr:sp macro="" textlink="">
      <xdr:nvSpPr>
        <xdr:cNvPr id="31828" name="Check Box 84" hidden="1">
          <a:extLst>
            <a:ext uri="{63B3BB69-23CF-44E3-9099-C40C66FF867C}">
              <a14:compatExt xmlns:a14="http://schemas.microsoft.com/office/drawing/2010/main" spid="_x0000_s31828"/>
            </a:ext>
            <a:ext uri="{FF2B5EF4-FFF2-40B4-BE49-F238E27FC236}">
              <a16:creationId xmlns:a16="http://schemas.microsoft.com/office/drawing/2014/main" id="{2EDA0259-DA5E-2802-E6E9-E774416DE4EC}"/>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xdr:twoCellAnchor editAs="oneCell">
    <xdr:from>
      <xdr:col>1</xdr:col>
      <xdr:colOff>723900</xdr:colOff>
      <xdr:row>259</xdr:row>
      <xdr:rowOff>85725</xdr:rowOff>
    </xdr:from>
    <xdr:to>
      <xdr:col>2</xdr:col>
      <xdr:colOff>523875</xdr:colOff>
      <xdr:row>260</xdr:row>
      <xdr:rowOff>76200</xdr:rowOff>
    </xdr:to>
    <xdr:sp macro="" textlink="">
      <xdr:nvSpPr>
        <xdr:cNvPr id="31829" name="Check Box 85" hidden="1">
          <a:extLst>
            <a:ext uri="{63B3BB69-23CF-44E3-9099-C40C66FF867C}">
              <a14:compatExt xmlns:a14="http://schemas.microsoft.com/office/drawing/2010/main" spid="_x0000_s31829"/>
            </a:ext>
            <a:ext uri="{FF2B5EF4-FFF2-40B4-BE49-F238E27FC236}">
              <a16:creationId xmlns:a16="http://schemas.microsoft.com/office/drawing/2014/main" id="{91E9CE03-A579-488B-D508-79ECE91FBB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xdr:twoCellAnchor editAs="oneCell">
    <xdr:from>
      <xdr:col>1</xdr:col>
      <xdr:colOff>742950</xdr:colOff>
      <xdr:row>293</xdr:row>
      <xdr:rowOff>142875</xdr:rowOff>
    </xdr:from>
    <xdr:to>
      <xdr:col>2</xdr:col>
      <xdr:colOff>257175</xdr:colOff>
      <xdr:row>295</xdr:row>
      <xdr:rowOff>19050</xdr:rowOff>
    </xdr:to>
    <xdr:sp macro="" textlink="">
      <xdr:nvSpPr>
        <xdr:cNvPr id="31834" name="Check Box 90" hidden="1">
          <a:extLst>
            <a:ext uri="{63B3BB69-23CF-44E3-9099-C40C66FF867C}">
              <a14:compatExt xmlns:a14="http://schemas.microsoft.com/office/drawing/2010/main" spid="_x0000_s31834"/>
            </a:ext>
            <a:ext uri="{FF2B5EF4-FFF2-40B4-BE49-F238E27FC236}">
              <a16:creationId xmlns:a16="http://schemas.microsoft.com/office/drawing/2014/main" id="{00000000-0008-0000-1400-00005A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742950</xdr:colOff>
      <xdr:row>296</xdr:row>
      <xdr:rowOff>133350</xdr:rowOff>
    </xdr:from>
    <xdr:to>
      <xdr:col>2</xdr:col>
      <xdr:colOff>285750</xdr:colOff>
      <xdr:row>298</xdr:row>
      <xdr:rowOff>28575</xdr:rowOff>
    </xdr:to>
    <xdr:sp macro="" textlink="">
      <xdr:nvSpPr>
        <xdr:cNvPr id="31835" name="Check Box 91" hidden="1">
          <a:extLst>
            <a:ext uri="{63B3BB69-23CF-44E3-9099-C40C66FF867C}">
              <a14:compatExt xmlns:a14="http://schemas.microsoft.com/office/drawing/2010/main" spid="_x0000_s31835"/>
            </a:ext>
            <a:ext uri="{FF2B5EF4-FFF2-40B4-BE49-F238E27FC236}">
              <a16:creationId xmlns:a16="http://schemas.microsoft.com/office/drawing/2014/main" id="{00000000-0008-0000-1400-00005B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752475</xdr:colOff>
      <xdr:row>303</xdr:row>
      <xdr:rowOff>123825</xdr:rowOff>
    </xdr:from>
    <xdr:to>
      <xdr:col>2</xdr:col>
      <xdr:colOff>295275</xdr:colOff>
      <xdr:row>305</xdr:row>
      <xdr:rowOff>19050</xdr:rowOff>
    </xdr:to>
    <xdr:sp macro="" textlink="">
      <xdr:nvSpPr>
        <xdr:cNvPr id="31836" name="Check Box 92" hidden="1">
          <a:extLst>
            <a:ext uri="{63B3BB69-23CF-44E3-9099-C40C66FF867C}">
              <a14:compatExt xmlns:a14="http://schemas.microsoft.com/office/drawing/2010/main" spid="_x0000_s31836"/>
            </a:ext>
            <a:ext uri="{FF2B5EF4-FFF2-40B4-BE49-F238E27FC236}">
              <a16:creationId xmlns:a16="http://schemas.microsoft.com/office/drawing/2014/main" id="{00000000-0008-0000-1400-00005C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752475</xdr:colOff>
      <xdr:row>310</xdr:row>
      <xdr:rowOff>47625</xdr:rowOff>
    </xdr:from>
    <xdr:to>
      <xdr:col>2</xdr:col>
      <xdr:colOff>390525</xdr:colOff>
      <xdr:row>310</xdr:row>
      <xdr:rowOff>190500</xdr:rowOff>
    </xdr:to>
    <xdr:sp macro="" textlink="">
      <xdr:nvSpPr>
        <xdr:cNvPr id="31837" name="Check Box 93" hidden="1">
          <a:extLst>
            <a:ext uri="{63B3BB69-23CF-44E3-9099-C40C66FF867C}">
              <a14:compatExt xmlns:a14="http://schemas.microsoft.com/office/drawing/2010/main" spid="_x0000_s31837"/>
            </a:ext>
            <a:ext uri="{FF2B5EF4-FFF2-40B4-BE49-F238E27FC236}">
              <a16:creationId xmlns:a16="http://schemas.microsoft.com/office/drawing/2014/main" id="{00000000-0008-0000-1400-00005D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314</xdr:row>
      <xdr:rowOff>152400</xdr:rowOff>
    </xdr:from>
    <xdr:to>
      <xdr:col>2</xdr:col>
      <xdr:colOff>228600</xdr:colOff>
      <xdr:row>316</xdr:row>
      <xdr:rowOff>28575</xdr:rowOff>
    </xdr:to>
    <xdr:sp macro="" textlink="">
      <xdr:nvSpPr>
        <xdr:cNvPr id="31838" name="Check Box 94" hidden="1">
          <a:extLst>
            <a:ext uri="{63B3BB69-23CF-44E3-9099-C40C66FF867C}">
              <a14:compatExt xmlns:a14="http://schemas.microsoft.com/office/drawing/2010/main" spid="_x0000_s31838"/>
            </a:ext>
            <a:ext uri="{FF2B5EF4-FFF2-40B4-BE49-F238E27FC236}">
              <a16:creationId xmlns:a16="http://schemas.microsoft.com/office/drawing/2014/main" id="{00000000-0008-0000-1400-00005E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752475</xdr:colOff>
      <xdr:row>319</xdr:row>
      <xdr:rowOff>133350</xdr:rowOff>
    </xdr:from>
    <xdr:to>
      <xdr:col>2</xdr:col>
      <xdr:colOff>295275</xdr:colOff>
      <xdr:row>321</xdr:row>
      <xdr:rowOff>28575</xdr:rowOff>
    </xdr:to>
    <xdr:sp macro="" textlink="">
      <xdr:nvSpPr>
        <xdr:cNvPr id="31839" name="Check Box 95" hidden="1">
          <a:extLst>
            <a:ext uri="{63B3BB69-23CF-44E3-9099-C40C66FF867C}">
              <a14:compatExt xmlns:a14="http://schemas.microsoft.com/office/drawing/2010/main" spid="_x0000_s31839"/>
            </a:ext>
            <a:ext uri="{FF2B5EF4-FFF2-40B4-BE49-F238E27FC236}">
              <a16:creationId xmlns:a16="http://schemas.microsoft.com/office/drawing/2014/main" id="{00000000-0008-0000-1400-00005F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328</xdr:row>
      <xdr:rowOff>142875</xdr:rowOff>
    </xdr:from>
    <xdr:to>
      <xdr:col>2</xdr:col>
      <xdr:colOff>304800</xdr:colOff>
      <xdr:row>330</xdr:row>
      <xdr:rowOff>38100</xdr:rowOff>
    </xdr:to>
    <xdr:sp macro="" textlink="">
      <xdr:nvSpPr>
        <xdr:cNvPr id="31840" name="Check Box 96" hidden="1">
          <a:extLst>
            <a:ext uri="{63B3BB69-23CF-44E3-9099-C40C66FF867C}">
              <a14:compatExt xmlns:a14="http://schemas.microsoft.com/office/drawing/2010/main" spid="_x0000_s31840"/>
            </a:ext>
            <a:ext uri="{FF2B5EF4-FFF2-40B4-BE49-F238E27FC236}">
              <a16:creationId xmlns:a16="http://schemas.microsoft.com/office/drawing/2014/main" id="{00000000-0008-0000-1400-000060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142875</xdr:colOff>
      <xdr:row>455</xdr:row>
      <xdr:rowOff>66674</xdr:rowOff>
    </xdr:from>
    <xdr:to>
      <xdr:col>5</xdr:col>
      <xdr:colOff>523875</xdr:colOff>
      <xdr:row>457</xdr:row>
      <xdr:rowOff>9525</xdr:rowOff>
    </xdr:to>
    <xdr:sp macro="" textlink="">
      <xdr:nvSpPr>
        <xdr:cNvPr id="5" name="CuadroTexto 4">
          <a:extLst>
            <a:ext uri="{FF2B5EF4-FFF2-40B4-BE49-F238E27FC236}">
              <a16:creationId xmlns:a16="http://schemas.microsoft.com/office/drawing/2014/main" id="{1F91B22E-F3F9-4968-8382-C34C20AED6D1}"/>
            </a:ext>
          </a:extLst>
        </xdr:cNvPr>
        <xdr:cNvSpPr txBox="1"/>
      </xdr:nvSpPr>
      <xdr:spPr>
        <a:xfrm>
          <a:off x="142875" y="73933049"/>
          <a:ext cx="4619625" cy="2667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b="1">
              <a:ln>
                <a:noFill/>
              </a:ln>
              <a:solidFill>
                <a:schemeClr val="dk1"/>
              </a:solidFill>
              <a:effectLst/>
              <a:latin typeface="Arial" panose="020B0604020202020204" pitchFamily="34" charset="0"/>
              <a:ea typeface="+mn-ea"/>
              <a:cs typeface="Arial" panose="020B0604020202020204" pitchFamily="34" charset="0"/>
            </a:rPr>
            <a:t>DATOS RELATIVOS A LA NOTIFICACIÓN / RESPUESTA</a:t>
          </a:r>
          <a:endParaRPr lang="es-ES" sz="1100">
            <a:ln>
              <a:noFill/>
            </a:ln>
            <a:solidFill>
              <a:schemeClr val="dk1"/>
            </a:solidFill>
            <a:effectLst/>
            <a:latin typeface="Arial" panose="020B0604020202020204" pitchFamily="34" charset="0"/>
            <a:ea typeface="+mn-ea"/>
            <a:cs typeface="Arial" panose="020B0604020202020204" pitchFamily="34" charset="0"/>
          </a:endParaRPr>
        </a:p>
        <a:p>
          <a:endParaRPr lang="es-ES" sz="1100">
            <a:ln>
              <a:noFill/>
            </a:ln>
          </a:endParaRPr>
        </a:p>
      </xdr:txBody>
    </xdr:sp>
    <xdr:clientData/>
  </xdr:twoCellAnchor>
  <xdr:twoCellAnchor editAs="oneCell">
    <xdr:from>
      <xdr:col>0</xdr:col>
      <xdr:colOff>0</xdr:colOff>
      <xdr:row>472</xdr:row>
      <xdr:rowOff>123825</xdr:rowOff>
    </xdr:from>
    <xdr:to>
      <xdr:col>0</xdr:col>
      <xdr:colOff>304800</xdr:colOff>
      <xdr:row>474</xdr:row>
      <xdr:rowOff>19050</xdr:rowOff>
    </xdr:to>
    <xdr:sp macro="" textlink="">
      <xdr:nvSpPr>
        <xdr:cNvPr id="31841" name="Check Box 97" hidden="1">
          <a:extLst>
            <a:ext uri="{63B3BB69-23CF-44E3-9099-C40C66FF867C}">
              <a14:compatExt xmlns:a14="http://schemas.microsoft.com/office/drawing/2010/main" spid="_x0000_s31841"/>
            </a:ext>
            <a:ext uri="{FF2B5EF4-FFF2-40B4-BE49-F238E27FC236}">
              <a16:creationId xmlns:a16="http://schemas.microsoft.com/office/drawing/2014/main" id="{00000000-0008-0000-1400-000061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472</xdr:row>
      <xdr:rowOff>123825</xdr:rowOff>
    </xdr:from>
    <xdr:to>
      <xdr:col>3</xdr:col>
      <xdr:colOff>304800</xdr:colOff>
      <xdr:row>474</xdr:row>
      <xdr:rowOff>19050</xdr:rowOff>
    </xdr:to>
    <xdr:sp macro="" textlink="">
      <xdr:nvSpPr>
        <xdr:cNvPr id="31842" name="Check Box 98" hidden="1">
          <a:extLst>
            <a:ext uri="{63B3BB69-23CF-44E3-9099-C40C66FF867C}">
              <a14:compatExt xmlns:a14="http://schemas.microsoft.com/office/drawing/2010/main" spid="_x0000_s31842"/>
            </a:ext>
            <a:ext uri="{FF2B5EF4-FFF2-40B4-BE49-F238E27FC236}">
              <a16:creationId xmlns:a16="http://schemas.microsoft.com/office/drawing/2014/main" id="{00000000-0008-0000-1400-000062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475</xdr:row>
      <xdr:rowOff>133350</xdr:rowOff>
    </xdr:from>
    <xdr:to>
      <xdr:col>0</xdr:col>
      <xdr:colOff>276225</xdr:colOff>
      <xdr:row>477</xdr:row>
      <xdr:rowOff>19050</xdr:rowOff>
    </xdr:to>
    <xdr:sp macro="" textlink="">
      <xdr:nvSpPr>
        <xdr:cNvPr id="31843" name="Check Box 99" hidden="1">
          <a:extLst>
            <a:ext uri="{63B3BB69-23CF-44E3-9099-C40C66FF867C}">
              <a14:compatExt xmlns:a14="http://schemas.microsoft.com/office/drawing/2010/main" spid="_x0000_s31843"/>
            </a:ext>
            <a:ext uri="{FF2B5EF4-FFF2-40B4-BE49-F238E27FC236}">
              <a16:creationId xmlns:a16="http://schemas.microsoft.com/office/drawing/2014/main" id="{00000000-0008-0000-1400-000063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522</xdr:row>
      <xdr:rowOff>152400</xdr:rowOff>
    </xdr:from>
    <xdr:to>
      <xdr:col>0</xdr:col>
      <xdr:colOff>295275</xdr:colOff>
      <xdr:row>524</xdr:row>
      <xdr:rowOff>57150</xdr:rowOff>
    </xdr:to>
    <xdr:sp macro="" textlink="">
      <xdr:nvSpPr>
        <xdr:cNvPr id="31844" name="Check Box 100" hidden="1">
          <a:extLst>
            <a:ext uri="{63B3BB69-23CF-44E3-9099-C40C66FF867C}">
              <a14:compatExt xmlns:a14="http://schemas.microsoft.com/office/drawing/2010/main" spid="_x0000_s31844"/>
            </a:ext>
            <a:ext uri="{FF2B5EF4-FFF2-40B4-BE49-F238E27FC236}">
              <a16:creationId xmlns:a16="http://schemas.microsoft.com/office/drawing/2014/main" id="{00000000-0008-0000-1400-000064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526</xdr:row>
      <xdr:rowOff>133349</xdr:rowOff>
    </xdr:from>
    <xdr:to>
      <xdr:col>0</xdr:col>
      <xdr:colOff>276225</xdr:colOff>
      <xdr:row>528</xdr:row>
      <xdr:rowOff>47624</xdr:rowOff>
    </xdr:to>
    <xdr:sp macro="" textlink="">
      <xdr:nvSpPr>
        <xdr:cNvPr id="31845" name="Check Box 101" hidden="1">
          <a:extLst>
            <a:ext uri="{63B3BB69-23CF-44E3-9099-C40C66FF867C}">
              <a14:compatExt xmlns:a14="http://schemas.microsoft.com/office/drawing/2010/main" spid="_x0000_s31845"/>
            </a:ext>
            <a:ext uri="{FF2B5EF4-FFF2-40B4-BE49-F238E27FC236}">
              <a16:creationId xmlns:a16="http://schemas.microsoft.com/office/drawing/2014/main" id="{00000000-0008-0000-1400-000065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530</xdr:row>
      <xdr:rowOff>142875</xdr:rowOff>
    </xdr:from>
    <xdr:to>
      <xdr:col>0</xdr:col>
      <xdr:colOff>266700</xdr:colOff>
      <xdr:row>532</xdr:row>
      <xdr:rowOff>47625</xdr:rowOff>
    </xdr:to>
    <xdr:sp macro="" textlink="">
      <xdr:nvSpPr>
        <xdr:cNvPr id="31846" name="Check Box 102" hidden="1">
          <a:extLst>
            <a:ext uri="{63B3BB69-23CF-44E3-9099-C40C66FF867C}">
              <a14:compatExt xmlns:a14="http://schemas.microsoft.com/office/drawing/2010/main" spid="_x0000_s31846"/>
            </a:ext>
            <a:ext uri="{FF2B5EF4-FFF2-40B4-BE49-F238E27FC236}">
              <a16:creationId xmlns:a16="http://schemas.microsoft.com/office/drawing/2014/main" id="{00000000-0008-0000-1400-000066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754380</xdr:colOff>
          <xdr:row>293</xdr:row>
          <xdr:rowOff>144780</xdr:rowOff>
        </xdr:from>
        <xdr:to>
          <xdr:col>2</xdr:col>
          <xdr:colOff>297180</xdr:colOff>
          <xdr:row>295</xdr:row>
          <xdr:rowOff>38100</xdr:rowOff>
        </xdr:to>
        <xdr:sp macro="" textlink="">
          <xdr:nvSpPr>
            <xdr:cNvPr id="6" name="Check Box 72" hidden="1">
              <a:extLst>
                <a:ext uri="{63B3BB69-23CF-44E3-9099-C40C66FF867C}">
                  <a14:compatExt spid="_x0000_s31816"/>
                </a:ext>
                <a:ext uri="{FF2B5EF4-FFF2-40B4-BE49-F238E27FC236}">
                  <a16:creationId xmlns:a16="http://schemas.microsoft.com/office/drawing/2014/main" id="{00000000-0008-0000-16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754380</xdr:colOff>
          <xdr:row>296</xdr:row>
          <xdr:rowOff>144780</xdr:rowOff>
        </xdr:from>
        <xdr:to>
          <xdr:col>2</xdr:col>
          <xdr:colOff>297180</xdr:colOff>
          <xdr:row>298</xdr:row>
          <xdr:rowOff>38100</xdr:rowOff>
        </xdr:to>
        <xdr:sp macro="" textlink="">
          <xdr:nvSpPr>
            <xdr:cNvPr id="7" name="Check Box 73" hidden="1">
              <a:extLst>
                <a:ext uri="{63B3BB69-23CF-44E3-9099-C40C66FF867C}">
                  <a14:compatExt spid="_x0000_s31817"/>
                </a:ext>
                <a:ext uri="{FF2B5EF4-FFF2-40B4-BE49-F238E27FC236}">
                  <a16:creationId xmlns:a16="http://schemas.microsoft.com/office/drawing/2014/main" id="{00000000-0008-0000-16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754380</xdr:colOff>
          <xdr:row>303</xdr:row>
          <xdr:rowOff>144780</xdr:rowOff>
        </xdr:from>
        <xdr:to>
          <xdr:col>2</xdr:col>
          <xdr:colOff>297180</xdr:colOff>
          <xdr:row>305</xdr:row>
          <xdr:rowOff>38100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310</xdr:row>
          <xdr:rowOff>0</xdr:rowOff>
        </xdr:from>
        <xdr:to>
          <xdr:col>2</xdr:col>
          <xdr:colOff>304800</xdr:colOff>
          <xdr:row>310</xdr:row>
          <xdr:rowOff>220980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314</xdr:row>
          <xdr:rowOff>137160</xdr:rowOff>
        </xdr:from>
        <xdr:to>
          <xdr:col>2</xdr:col>
          <xdr:colOff>304800</xdr:colOff>
          <xdr:row>316</xdr:row>
          <xdr:rowOff>30480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754380</xdr:colOff>
          <xdr:row>319</xdr:row>
          <xdr:rowOff>144780</xdr:rowOff>
        </xdr:from>
        <xdr:to>
          <xdr:col>2</xdr:col>
          <xdr:colOff>297180</xdr:colOff>
          <xdr:row>321</xdr:row>
          <xdr:rowOff>38100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328</xdr:row>
          <xdr:rowOff>152400</xdr:rowOff>
        </xdr:from>
        <xdr:to>
          <xdr:col>2</xdr:col>
          <xdr:colOff>304800</xdr:colOff>
          <xdr:row>330</xdr:row>
          <xdr:rowOff>45720</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28575</xdr:colOff>
      <xdr:row>3</xdr:row>
      <xdr:rowOff>142875</xdr:rowOff>
    </xdr:to>
    <xdr:sp macro="" textlink="">
      <xdr:nvSpPr>
        <xdr:cNvPr id="2" name="CuadroTexto 1">
          <a:extLst>
            <a:ext uri="{FF2B5EF4-FFF2-40B4-BE49-F238E27FC236}">
              <a16:creationId xmlns:a16="http://schemas.microsoft.com/office/drawing/2014/main" id="{3BC54333-1D2A-489A-85E0-3D652FE0B894}"/>
            </a:ext>
          </a:extLst>
        </xdr:cNvPr>
        <xdr:cNvSpPr txBox="1"/>
      </xdr:nvSpPr>
      <xdr:spPr>
        <a:xfrm>
          <a:off x="0" y="161925"/>
          <a:ext cx="4905375"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b="1">
              <a:ln>
                <a:noFill/>
              </a:ln>
              <a:solidFill>
                <a:schemeClr val="dk1"/>
              </a:solidFill>
              <a:effectLst/>
              <a:latin typeface="Arial" panose="020B0604020202020204" pitchFamily="34" charset="0"/>
              <a:ea typeface="+mn-ea"/>
              <a:cs typeface="Arial" panose="020B0604020202020204" pitchFamily="34" charset="0"/>
            </a:rPr>
            <a:t>MODELO DE SOLICITUD DE CONCESIÓN PARA</a:t>
          </a:r>
          <a:r>
            <a:rPr lang="es-ES" sz="1100" b="1" baseline="0">
              <a:ln>
                <a:noFill/>
              </a:ln>
              <a:solidFill>
                <a:schemeClr val="dk1"/>
              </a:solidFill>
              <a:effectLst/>
              <a:latin typeface="Arial" panose="020B0604020202020204" pitchFamily="34" charset="0"/>
              <a:ea typeface="+mn-ea"/>
              <a:cs typeface="Arial" panose="020B0604020202020204" pitchFamily="34" charset="0"/>
            </a:rPr>
            <a:t> EL USO DE AGUAS REGENERADAS</a:t>
          </a:r>
          <a:endParaRPr lang="es-ES" sz="1100">
            <a:ln>
              <a:noFill/>
            </a:ln>
            <a:solidFill>
              <a:schemeClr val="dk1"/>
            </a:solidFill>
            <a:effectLst/>
            <a:latin typeface="Arial" panose="020B0604020202020204" pitchFamily="34" charset="0"/>
            <a:ea typeface="+mn-ea"/>
            <a:cs typeface="Arial" panose="020B0604020202020204" pitchFamily="34" charset="0"/>
          </a:endParaRPr>
        </a:p>
        <a:p>
          <a:endParaRPr lang="es-ES" sz="1100">
            <a:ln>
              <a:noFill/>
            </a:ln>
          </a:endParaRPr>
        </a:p>
      </xdr:txBody>
    </xdr:sp>
    <xdr:clientData/>
  </xdr:twoCellAnchor>
  <mc:AlternateContent xmlns:mc="http://schemas.openxmlformats.org/markup-compatibility/2006">
    <mc:Choice xmlns:a14="http://schemas.microsoft.com/office/drawing/2010/main" Requires="a14">
      <xdr:twoCellAnchor editAs="oneCell">
        <xdr:from>
          <xdr:col>0</xdr:col>
          <xdr:colOff>68580</xdr:colOff>
          <xdr:row>46</xdr:row>
          <xdr:rowOff>68580</xdr:rowOff>
        </xdr:from>
        <xdr:to>
          <xdr:col>4</xdr:col>
          <xdr:colOff>464820</xdr:colOff>
          <xdr:row>47</xdr:row>
          <xdr:rowOff>68580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17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ES CONCESIONARIO DE LA PRIMERA UTILIZACIÓN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47</xdr:row>
          <xdr:rowOff>144780</xdr:rowOff>
        </xdr:from>
        <xdr:to>
          <xdr:col>5</xdr:col>
          <xdr:colOff>487680</xdr:colOff>
          <xdr:row>49</xdr:row>
          <xdr:rowOff>137160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17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NO ES CONCESIONARIO DE LA PRIMERA UTILIZACIÓN (tramítese la concesión por el procedimiento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50</xdr:row>
          <xdr:rowOff>76200</xdr:rowOff>
        </xdr:from>
        <xdr:to>
          <xdr:col>4</xdr:col>
          <xdr:colOff>449580</xdr:colOff>
          <xdr:row>51</xdr:row>
          <xdr:rowOff>76200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17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DISPONE DE AUTORIZACIÓN DE VERTIDO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53</xdr:row>
          <xdr:rowOff>76200</xdr:rowOff>
        </xdr:from>
        <xdr:to>
          <xdr:col>5</xdr:col>
          <xdr:colOff>502920</xdr:colOff>
          <xdr:row>54</xdr:row>
          <xdr:rowOff>76200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17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DISPONE DE AUTORIZACIÓN DE PRODUCCIÓN Y SUMINISTRO DE AGUA REGENERADA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61</xdr:row>
          <xdr:rowOff>106680</xdr:rowOff>
        </xdr:from>
        <xdr:to>
          <xdr:col>2</xdr:col>
          <xdr:colOff>266700</xdr:colOff>
          <xdr:row>63</xdr:row>
          <xdr:rowOff>0</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17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Firma del Titular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61</xdr:row>
          <xdr:rowOff>106680</xdr:rowOff>
        </xdr:from>
        <xdr:to>
          <xdr:col>3</xdr:col>
          <xdr:colOff>541020</xdr:colOff>
          <xdr:row>63</xdr:row>
          <xdr:rowOff>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17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Firma del representante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91</xdr:row>
          <xdr:rowOff>45720</xdr:rowOff>
        </xdr:from>
        <xdr:to>
          <xdr:col>4</xdr:col>
          <xdr:colOff>30480</xdr:colOff>
          <xdr:row>92</xdr:row>
          <xdr:rowOff>99060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17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En proyecto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92</xdr:row>
          <xdr:rowOff>121920</xdr:rowOff>
        </xdr:from>
        <xdr:to>
          <xdr:col>4</xdr:col>
          <xdr:colOff>838200</xdr:colOff>
          <xdr:row>93</xdr:row>
          <xdr:rowOff>121920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17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Existente. Año de construcción: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101</xdr:row>
          <xdr:rowOff>38100</xdr:rowOff>
        </xdr:from>
        <xdr:to>
          <xdr:col>0</xdr:col>
          <xdr:colOff>632460</xdr:colOff>
          <xdr:row>102</xdr:row>
          <xdr:rowOff>68580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17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716280</xdr:colOff>
          <xdr:row>101</xdr:row>
          <xdr:rowOff>22860</xdr:rowOff>
        </xdr:from>
        <xdr:to>
          <xdr:col>1</xdr:col>
          <xdr:colOff>647700</xdr:colOff>
          <xdr:row>102</xdr:row>
          <xdr:rowOff>83820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17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101</xdr:row>
          <xdr:rowOff>22860</xdr:rowOff>
        </xdr:from>
        <xdr:to>
          <xdr:col>2</xdr:col>
          <xdr:colOff>678180</xdr:colOff>
          <xdr:row>102</xdr:row>
          <xdr:rowOff>76200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17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184</xdr:row>
          <xdr:rowOff>121920</xdr:rowOff>
        </xdr:from>
        <xdr:to>
          <xdr:col>5</xdr:col>
          <xdr:colOff>411480</xdr:colOff>
          <xdr:row>186</xdr:row>
          <xdr:rowOff>22860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17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Sí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426720</xdr:colOff>
          <xdr:row>184</xdr:row>
          <xdr:rowOff>121920</xdr:rowOff>
        </xdr:from>
        <xdr:to>
          <xdr:col>5</xdr:col>
          <xdr:colOff>746760</xdr:colOff>
          <xdr:row>186</xdr:row>
          <xdr:rowOff>22860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17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189</xdr:row>
          <xdr:rowOff>38100</xdr:rowOff>
        </xdr:from>
        <xdr:to>
          <xdr:col>0</xdr:col>
          <xdr:colOff>632460</xdr:colOff>
          <xdr:row>190</xdr:row>
          <xdr:rowOff>68580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17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716280</xdr:colOff>
          <xdr:row>189</xdr:row>
          <xdr:rowOff>22860</xdr:rowOff>
        </xdr:from>
        <xdr:to>
          <xdr:col>1</xdr:col>
          <xdr:colOff>647700</xdr:colOff>
          <xdr:row>190</xdr:row>
          <xdr:rowOff>83820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17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189</xdr:row>
          <xdr:rowOff>22860</xdr:rowOff>
        </xdr:from>
        <xdr:to>
          <xdr:col>2</xdr:col>
          <xdr:colOff>678180</xdr:colOff>
          <xdr:row>190</xdr:row>
          <xdr:rowOff>76200</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17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199</xdr:row>
          <xdr:rowOff>121920</xdr:rowOff>
        </xdr:from>
        <xdr:to>
          <xdr:col>5</xdr:col>
          <xdr:colOff>411480</xdr:colOff>
          <xdr:row>201</xdr:row>
          <xdr:rowOff>22860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17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Sí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426720</xdr:colOff>
          <xdr:row>199</xdr:row>
          <xdr:rowOff>121920</xdr:rowOff>
        </xdr:from>
        <xdr:to>
          <xdr:col>5</xdr:col>
          <xdr:colOff>746760</xdr:colOff>
          <xdr:row>201</xdr:row>
          <xdr:rowOff>22860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17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204</xdr:row>
          <xdr:rowOff>38100</xdr:rowOff>
        </xdr:from>
        <xdr:to>
          <xdr:col>0</xdr:col>
          <xdr:colOff>632460</xdr:colOff>
          <xdr:row>205</xdr:row>
          <xdr:rowOff>68580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17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716280</xdr:colOff>
          <xdr:row>204</xdr:row>
          <xdr:rowOff>22860</xdr:rowOff>
        </xdr:from>
        <xdr:to>
          <xdr:col>1</xdr:col>
          <xdr:colOff>647700</xdr:colOff>
          <xdr:row>205</xdr:row>
          <xdr:rowOff>83820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17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204</xdr:row>
          <xdr:rowOff>22860</xdr:rowOff>
        </xdr:from>
        <xdr:to>
          <xdr:col>2</xdr:col>
          <xdr:colOff>678180</xdr:colOff>
          <xdr:row>205</xdr:row>
          <xdr:rowOff>76200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17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213</xdr:row>
          <xdr:rowOff>38100</xdr:rowOff>
        </xdr:from>
        <xdr:to>
          <xdr:col>0</xdr:col>
          <xdr:colOff>632460</xdr:colOff>
          <xdr:row>214</xdr:row>
          <xdr:rowOff>68580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17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716280</xdr:colOff>
          <xdr:row>213</xdr:row>
          <xdr:rowOff>22860</xdr:rowOff>
        </xdr:from>
        <xdr:to>
          <xdr:col>1</xdr:col>
          <xdr:colOff>647700</xdr:colOff>
          <xdr:row>214</xdr:row>
          <xdr:rowOff>83820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17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213</xdr:row>
          <xdr:rowOff>22860</xdr:rowOff>
        </xdr:from>
        <xdr:to>
          <xdr:col>2</xdr:col>
          <xdr:colOff>678180</xdr:colOff>
          <xdr:row>214</xdr:row>
          <xdr:rowOff>76200</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17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234</xdr:row>
          <xdr:rowOff>38100</xdr:rowOff>
        </xdr:from>
        <xdr:to>
          <xdr:col>0</xdr:col>
          <xdr:colOff>632460</xdr:colOff>
          <xdr:row>235</xdr:row>
          <xdr:rowOff>68580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17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716280</xdr:colOff>
          <xdr:row>234</xdr:row>
          <xdr:rowOff>22860</xdr:rowOff>
        </xdr:from>
        <xdr:to>
          <xdr:col>1</xdr:col>
          <xdr:colOff>647700</xdr:colOff>
          <xdr:row>235</xdr:row>
          <xdr:rowOff>83820</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17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234</xdr:row>
          <xdr:rowOff>22860</xdr:rowOff>
        </xdr:from>
        <xdr:to>
          <xdr:col>2</xdr:col>
          <xdr:colOff>678180</xdr:colOff>
          <xdr:row>235</xdr:row>
          <xdr:rowOff>76200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17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mc:Choice>
    <mc:Fallback/>
  </mc:AlternateContent>
  <xdr:twoCellAnchor editAs="oneCell">
    <xdr:from>
      <xdr:col>0</xdr:col>
      <xdr:colOff>76199</xdr:colOff>
      <xdr:row>289</xdr:row>
      <xdr:rowOff>142875</xdr:rowOff>
    </xdr:from>
    <xdr:to>
      <xdr:col>5</xdr:col>
      <xdr:colOff>333375</xdr:colOff>
      <xdr:row>300</xdr:row>
      <xdr:rowOff>86742</xdr:rowOff>
    </xdr:to>
    <xdr:pic>
      <xdr:nvPicPr>
        <xdr:cNvPr id="3" name="Imagen 2" descr="Diagrama&#10;&#10;Descripción generada automáticamente">
          <a:extLst>
            <a:ext uri="{FF2B5EF4-FFF2-40B4-BE49-F238E27FC236}">
              <a16:creationId xmlns:a16="http://schemas.microsoft.com/office/drawing/2014/main" id="{CE79A39F-C1C0-4673-A9D1-7F5C7DE3EA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99" y="28832175"/>
          <a:ext cx="4276726" cy="1725042"/>
        </a:xfrm>
        <a:prstGeom prst="rect">
          <a:avLst/>
        </a:prstGeom>
      </xdr:spPr>
    </xdr:pic>
    <xdr:clientData/>
  </xdr:twoCellAnchor>
  <xdr:twoCellAnchor editAs="oneCell">
    <xdr:from>
      <xdr:col>0</xdr:col>
      <xdr:colOff>66675</xdr:colOff>
      <xdr:row>302</xdr:row>
      <xdr:rowOff>9526</xdr:rowOff>
    </xdr:from>
    <xdr:to>
      <xdr:col>5</xdr:col>
      <xdr:colOff>438150</xdr:colOff>
      <xdr:row>316</xdr:row>
      <xdr:rowOff>61892</xdr:rowOff>
    </xdr:to>
    <xdr:pic>
      <xdr:nvPicPr>
        <xdr:cNvPr id="4" name="Imagen 3" descr="Interfaz de usuario gráfica, Aplicación, PowerPoint&#10;&#10;Descripción generada automáticamente">
          <a:extLst>
            <a:ext uri="{FF2B5EF4-FFF2-40B4-BE49-F238E27FC236}">
              <a16:creationId xmlns:a16="http://schemas.microsoft.com/office/drawing/2014/main" id="{E4A1F04D-5842-44AA-B8BC-470A46BFEDF0}"/>
            </a:ext>
          </a:extLst>
        </xdr:cNvPr>
        <xdr:cNvPicPr>
          <a:picLocks noChangeAspect="1"/>
        </xdr:cNvPicPr>
      </xdr:nvPicPr>
      <xdr:blipFill rotWithShape="1">
        <a:blip xmlns:r="http://schemas.openxmlformats.org/officeDocument/2006/relationships" r:embed="rId2"/>
        <a:srcRect l="58420" t="34866" r="6444" b="26756"/>
        <a:stretch/>
      </xdr:blipFill>
      <xdr:spPr bwMode="auto">
        <a:xfrm>
          <a:off x="66675" y="30803851"/>
          <a:ext cx="4391025" cy="231931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742950</xdr:colOff>
      <xdr:row>349</xdr:row>
      <xdr:rowOff>142875</xdr:rowOff>
    </xdr:from>
    <xdr:to>
      <xdr:col>2</xdr:col>
      <xdr:colOff>257175</xdr:colOff>
      <xdr:row>351</xdr:row>
      <xdr:rowOff>19050</xdr:rowOff>
    </xdr:to>
    <xdr:sp macro="" textlink="">
      <xdr:nvSpPr>
        <xdr:cNvPr id="5" name="Check Box 90" hidden="1">
          <a:extLst>
            <a:ext uri="{63B3BB69-23CF-44E3-9099-C40C66FF867C}">
              <a14:compatExt xmlns:a14="http://schemas.microsoft.com/office/drawing/2010/main" spid="_x0000_s31834"/>
            </a:ext>
            <a:ext uri="{FF2B5EF4-FFF2-40B4-BE49-F238E27FC236}">
              <a16:creationId xmlns:a16="http://schemas.microsoft.com/office/drawing/2014/main" id="{9D7B4F38-B9EC-48BC-B6ED-05E600EB67D3}"/>
            </a:ext>
          </a:extLst>
        </xdr:cNvPr>
        <xdr:cNvSpPr/>
      </xdr:nvSpPr>
      <xdr:spPr bwMode="auto">
        <a:xfrm>
          <a:off x="1504950" y="47691675"/>
          <a:ext cx="2762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742950</xdr:colOff>
      <xdr:row>352</xdr:row>
      <xdr:rowOff>133350</xdr:rowOff>
    </xdr:from>
    <xdr:to>
      <xdr:col>2</xdr:col>
      <xdr:colOff>285750</xdr:colOff>
      <xdr:row>354</xdr:row>
      <xdr:rowOff>28575</xdr:rowOff>
    </xdr:to>
    <xdr:sp macro="" textlink="">
      <xdr:nvSpPr>
        <xdr:cNvPr id="6" name="Check Box 91" hidden="1">
          <a:extLst>
            <a:ext uri="{63B3BB69-23CF-44E3-9099-C40C66FF867C}">
              <a14:compatExt xmlns:a14="http://schemas.microsoft.com/office/drawing/2010/main" spid="_x0000_s31835"/>
            </a:ext>
            <a:ext uri="{FF2B5EF4-FFF2-40B4-BE49-F238E27FC236}">
              <a16:creationId xmlns:a16="http://schemas.microsoft.com/office/drawing/2014/main" id="{F8B14B17-55D3-488A-A5F3-82FE7717441C}"/>
            </a:ext>
          </a:extLst>
        </xdr:cNvPr>
        <xdr:cNvSpPr/>
      </xdr:nvSpPr>
      <xdr:spPr bwMode="auto">
        <a:xfrm>
          <a:off x="1504950" y="48167925"/>
          <a:ext cx="3048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752475</xdr:colOff>
      <xdr:row>359</xdr:row>
      <xdr:rowOff>123825</xdr:rowOff>
    </xdr:from>
    <xdr:to>
      <xdr:col>2</xdr:col>
      <xdr:colOff>295275</xdr:colOff>
      <xdr:row>361</xdr:row>
      <xdr:rowOff>19050</xdr:rowOff>
    </xdr:to>
    <xdr:sp macro="" textlink="">
      <xdr:nvSpPr>
        <xdr:cNvPr id="7" name="Check Box 92" hidden="1">
          <a:extLst>
            <a:ext uri="{63B3BB69-23CF-44E3-9099-C40C66FF867C}">
              <a14:compatExt xmlns:a14="http://schemas.microsoft.com/office/drawing/2010/main" spid="_x0000_s31836"/>
            </a:ext>
            <a:ext uri="{FF2B5EF4-FFF2-40B4-BE49-F238E27FC236}">
              <a16:creationId xmlns:a16="http://schemas.microsoft.com/office/drawing/2014/main" id="{F37936CE-789D-45EA-B66A-81010FD7041D}"/>
            </a:ext>
          </a:extLst>
        </xdr:cNvPr>
        <xdr:cNvSpPr/>
      </xdr:nvSpPr>
      <xdr:spPr bwMode="auto">
        <a:xfrm>
          <a:off x="1514475" y="49291875"/>
          <a:ext cx="3048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752475</xdr:colOff>
      <xdr:row>366</xdr:row>
      <xdr:rowOff>47625</xdr:rowOff>
    </xdr:from>
    <xdr:to>
      <xdr:col>2</xdr:col>
      <xdr:colOff>390525</xdr:colOff>
      <xdr:row>366</xdr:row>
      <xdr:rowOff>190500</xdr:rowOff>
    </xdr:to>
    <xdr:sp macro="" textlink="">
      <xdr:nvSpPr>
        <xdr:cNvPr id="8" name="Check Box 93" hidden="1">
          <a:extLst>
            <a:ext uri="{63B3BB69-23CF-44E3-9099-C40C66FF867C}">
              <a14:compatExt xmlns:a14="http://schemas.microsoft.com/office/drawing/2010/main" spid="_x0000_s31837"/>
            </a:ext>
            <a:ext uri="{FF2B5EF4-FFF2-40B4-BE49-F238E27FC236}">
              <a16:creationId xmlns:a16="http://schemas.microsoft.com/office/drawing/2014/main" id="{15F6422E-105D-4FCA-B95C-4BF2B9F05342}"/>
            </a:ext>
          </a:extLst>
        </xdr:cNvPr>
        <xdr:cNvSpPr/>
      </xdr:nvSpPr>
      <xdr:spPr bwMode="auto">
        <a:xfrm>
          <a:off x="1514475" y="50349150"/>
          <a:ext cx="4000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370</xdr:row>
      <xdr:rowOff>152400</xdr:rowOff>
    </xdr:from>
    <xdr:to>
      <xdr:col>2</xdr:col>
      <xdr:colOff>228600</xdr:colOff>
      <xdr:row>372</xdr:row>
      <xdr:rowOff>28575</xdr:rowOff>
    </xdr:to>
    <xdr:sp macro="" textlink="">
      <xdr:nvSpPr>
        <xdr:cNvPr id="9" name="Check Box 94" hidden="1">
          <a:extLst>
            <a:ext uri="{63B3BB69-23CF-44E3-9099-C40C66FF867C}">
              <a14:compatExt xmlns:a14="http://schemas.microsoft.com/office/drawing/2010/main" spid="_x0000_s31838"/>
            </a:ext>
            <a:ext uri="{FF2B5EF4-FFF2-40B4-BE49-F238E27FC236}">
              <a16:creationId xmlns:a16="http://schemas.microsoft.com/office/drawing/2014/main" id="{5A87CF8B-C6F2-490D-A809-6796E1EE0A83}"/>
            </a:ext>
          </a:extLst>
        </xdr:cNvPr>
        <xdr:cNvSpPr/>
      </xdr:nvSpPr>
      <xdr:spPr bwMode="auto">
        <a:xfrm>
          <a:off x="1524000" y="51187350"/>
          <a:ext cx="228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752475</xdr:colOff>
      <xdr:row>375</xdr:row>
      <xdr:rowOff>133350</xdr:rowOff>
    </xdr:from>
    <xdr:to>
      <xdr:col>2</xdr:col>
      <xdr:colOff>295275</xdr:colOff>
      <xdr:row>377</xdr:row>
      <xdr:rowOff>28575</xdr:rowOff>
    </xdr:to>
    <xdr:sp macro="" textlink="">
      <xdr:nvSpPr>
        <xdr:cNvPr id="10" name="Check Box 95" hidden="1">
          <a:extLst>
            <a:ext uri="{63B3BB69-23CF-44E3-9099-C40C66FF867C}">
              <a14:compatExt xmlns:a14="http://schemas.microsoft.com/office/drawing/2010/main" spid="_x0000_s31839"/>
            </a:ext>
            <a:ext uri="{FF2B5EF4-FFF2-40B4-BE49-F238E27FC236}">
              <a16:creationId xmlns:a16="http://schemas.microsoft.com/office/drawing/2014/main" id="{B58596D7-141F-43D1-AE03-9D78A80572D9}"/>
            </a:ext>
          </a:extLst>
        </xdr:cNvPr>
        <xdr:cNvSpPr/>
      </xdr:nvSpPr>
      <xdr:spPr bwMode="auto">
        <a:xfrm>
          <a:off x="1514475" y="51977925"/>
          <a:ext cx="3048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384</xdr:row>
      <xdr:rowOff>142875</xdr:rowOff>
    </xdr:from>
    <xdr:to>
      <xdr:col>2</xdr:col>
      <xdr:colOff>304800</xdr:colOff>
      <xdr:row>386</xdr:row>
      <xdr:rowOff>38100</xdr:rowOff>
    </xdr:to>
    <xdr:sp macro="" textlink="">
      <xdr:nvSpPr>
        <xdr:cNvPr id="11" name="Check Box 96" hidden="1">
          <a:extLst>
            <a:ext uri="{63B3BB69-23CF-44E3-9099-C40C66FF867C}">
              <a14:compatExt xmlns:a14="http://schemas.microsoft.com/office/drawing/2010/main" spid="_x0000_s31840"/>
            </a:ext>
            <a:ext uri="{FF2B5EF4-FFF2-40B4-BE49-F238E27FC236}">
              <a16:creationId xmlns:a16="http://schemas.microsoft.com/office/drawing/2014/main" id="{ADED9A42-8B55-4248-B3C3-8594F925ADEE}"/>
            </a:ext>
          </a:extLst>
        </xdr:cNvPr>
        <xdr:cNvSpPr/>
      </xdr:nvSpPr>
      <xdr:spPr bwMode="auto">
        <a:xfrm>
          <a:off x="1524000" y="53444775"/>
          <a:ext cx="3048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349</xdr:row>
          <xdr:rowOff>137160</xdr:rowOff>
        </xdr:from>
        <xdr:to>
          <xdr:col>2</xdr:col>
          <xdr:colOff>304800</xdr:colOff>
          <xdr:row>351</xdr:row>
          <xdr:rowOff>30480</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17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754380</xdr:colOff>
          <xdr:row>352</xdr:row>
          <xdr:rowOff>137160</xdr:rowOff>
        </xdr:from>
        <xdr:to>
          <xdr:col>2</xdr:col>
          <xdr:colOff>297180</xdr:colOff>
          <xdr:row>354</xdr:row>
          <xdr:rowOff>30480</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17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746760</xdr:colOff>
          <xdr:row>359</xdr:row>
          <xdr:rowOff>137160</xdr:rowOff>
        </xdr:from>
        <xdr:to>
          <xdr:col>2</xdr:col>
          <xdr:colOff>289560</xdr:colOff>
          <xdr:row>361</xdr:row>
          <xdr:rowOff>30480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17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754380</xdr:colOff>
          <xdr:row>365</xdr:row>
          <xdr:rowOff>144780</xdr:rowOff>
        </xdr:from>
        <xdr:to>
          <xdr:col>2</xdr:col>
          <xdr:colOff>297180</xdr:colOff>
          <xdr:row>366</xdr:row>
          <xdr:rowOff>198120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17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370</xdr:row>
          <xdr:rowOff>144780</xdr:rowOff>
        </xdr:from>
        <xdr:to>
          <xdr:col>2</xdr:col>
          <xdr:colOff>304800</xdr:colOff>
          <xdr:row>372</xdr:row>
          <xdr:rowOff>38100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17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746760</xdr:colOff>
          <xdr:row>375</xdr:row>
          <xdr:rowOff>137160</xdr:rowOff>
        </xdr:from>
        <xdr:to>
          <xdr:col>2</xdr:col>
          <xdr:colOff>289560</xdr:colOff>
          <xdr:row>377</xdr:row>
          <xdr:rowOff>30480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17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384</xdr:row>
          <xdr:rowOff>144780</xdr:rowOff>
        </xdr:from>
        <xdr:to>
          <xdr:col>2</xdr:col>
          <xdr:colOff>304800</xdr:colOff>
          <xdr:row>386</xdr:row>
          <xdr:rowOff>38100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17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516</xdr:row>
          <xdr:rowOff>45720</xdr:rowOff>
        </xdr:from>
        <xdr:to>
          <xdr:col>4</xdr:col>
          <xdr:colOff>769620</xdr:colOff>
          <xdr:row>517</xdr:row>
          <xdr:rowOff>106680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17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Sí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137160</xdr:colOff>
          <xdr:row>516</xdr:row>
          <xdr:rowOff>45720</xdr:rowOff>
        </xdr:from>
        <xdr:to>
          <xdr:col>5</xdr:col>
          <xdr:colOff>449580</xdr:colOff>
          <xdr:row>517</xdr:row>
          <xdr:rowOff>106680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17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540</xdr:row>
          <xdr:rowOff>45720</xdr:rowOff>
        </xdr:from>
        <xdr:to>
          <xdr:col>0</xdr:col>
          <xdr:colOff>342900</xdr:colOff>
          <xdr:row>541</xdr:row>
          <xdr:rowOff>106680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17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571</xdr:row>
      <xdr:rowOff>123825</xdr:rowOff>
    </xdr:from>
    <xdr:to>
      <xdr:col>0</xdr:col>
      <xdr:colOff>304800</xdr:colOff>
      <xdr:row>573</xdr:row>
      <xdr:rowOff>19050</xdr:rowOff>
    </xdr:to>
    <xdr:sp macro="" textlink="">
      <xdr:nvSpPr>
        <xdr:cNvPr id="12" name="Check Box 97" hidden="1">
          <a:extLst>
            <a:ext uri="{63B3BB69-23CF-44E3-9099-C40C66FF867C}">
              <a14:compatExt xmlns:a14="http://schemas.microsoft.com/office/drawing/2010/main" spid="_x0000_s31841"/>
            </a:ext>
            <a:ext uri="{FF2B5EF4-FFF2-40B4-BE49-F238E27FC236}">
              <a16:creationId xmlns:a16="http://schemas.microsoft.com/office/drawing/2014/main" id="{12DD9F10-845F-47F3-9363-64BFDD03E52C}"/>
            </a:ext>
          </a:extLst>
        </xdr:cNvPr>
        <xdr:cNvSpPr/>
      </xdr:nvSpPr>
      <xdr:spPr bwMode="auto">
        <a:xfrm>
          <a:off x="0" y="76647675"/>
          <a:ext cx="3048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571</xdr:row>
      <xdr:rowOff>123825</xdr:rowOff>
    </xdr:from>
    <xdr:to>
      <xdr:col>3</xdr:col>
      <xdr:colOff>304800</xdr:colOff>
      <xdr:row>573</xdr:row>
      <xdr:rowOff>19050</xdr:rowOff>
    </xdr:to>
    <xdr:sp macro="" textlink="">
      <xdr:nvSpPr>
        <xdr:cNvPr id="13" name="Check Box 98" hidden="1">
          <a:extLst>
            <a:ext uri="{63B3BB69-23CF-44E3-9099-C40C66FF867C}">
              <a14:compatExt xmlns:a14="http://schemas.microsoft.com/office/drawing/2010/main" spid="_x0000_s31842"/>
            </a:ext>
            <a:ext uri="{FF2B5EF4-FFF2-40B4-BE49-F238E27FC236}">
              <a16:creationId xmlns:a16="http://schemas.microsoft.com/office/drawing/2014/main" id="{0184FABF-5FA7-4C4D-AAEB-96CB748CC248}"/>
            </a:ext>
          </a:extLst>
        </xdr:cNvPr>
        <xdr:cNvSpPr/>
      </xdr:nvSpPr>
      <xdr:spPr bwMode="auto">
        <a:xfrm>
          <a:off x="2409825" y="76647675"/>
          <a:ext cx="3048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574</xdr:row>
      <xdr:rowOff>133350</xdr:rowOff>
    </xdr:from>
    <xdr:to>
      <xdr:col>0</xdr:col>
      <xdr:colOff>276225</xdr:colOff>
      <xdr:row>576</xdr:row>
      <xdr:rowOff>19050</xdr:rowOff>
    </xdr:to>
    <xdr:sp macro="" textlink="">
      <xdr:nvSpPr>
        <xdr:cNvPr id="14" name="Check Box 99" hidden="1">
          <a:extLst>
            <a:ext uri="{63B3BB69-23CF-44E3-9099-C40C66FF867C}">
              <a14:compatExt xmlns:a14="http://schemas.microsoft.com/office/drawing/2010/main" spid="_x0000_s31843"/>
            </a:ext>
            <a:ext uri="{FF2B5EF4-FFF2-40B4-BE49-F238E27FC236}">
              <a16:creationId xmlns:a16="http://schemas.microsoft.com/office/drawing/2014/main" id="{346DC847-51E4-40C2-9FE0-512D0F14828A}"/>
            </a:ext>
          </a:extLst>
        </xdr:cNvPr>
        <xdr:cNvSpPr/>
      </xdr:nvSpPr>
      <xdr:spPr bwMode="auto">
        <a:xfrm>
          <a:off x="0" y="7714297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571</xdr:row>
          <xdr:rowOff>121920</xdr:rowOff>
        </xdr:from>
        <xdr:to>
          <xdr:col>0</xdr:col>
          <xdr:colOff>304800</xdr:colOff>
          <xdr:row>573</xdr:row>
          <xdr:rowOff>22860</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17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574</xdr:row>
          <xdr:rowOff>121920</xdr:rowOff>
        </xdr:from>
        <xdr:to>
          <xdr:col>0</xdr:col>
          <xdr:colOff>304800</xdr:colOff>
          <xdr:row>576</xdr:row>
          <xdr:rowOff>22860</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1700-00002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571</xdr:row>
          <xdr:rowOff>121920</xdr:rowOff>
        </xdr:from>
        <xdr:to>
          <xdr:col>3</xdr:col>
          <xdr:colOff>304800</xdr:colOff>
          <xdr:row>573</xdr:row>
          <xdr:rowOff>22860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17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554</xdr:row>
      <xdr:rowOff>104775</xdr:rowOff>
    </xdr:from>
    <xdr:to>
      <xdr:col>5</xdr:col>
      <xdr:colOff>647700</xdr:colOff>
      <xdr:row>556</xdr:row>
      <xdr:rowOff>47626</xdr:rowOff>
    </xdr:to>
    <xdr:sp macro="" textlink="">
      <xdr:nvSpPr>
        <xdr:cNvPr id="15" name="CuadroTexto 14">
          <a:extLst>
            <a:ext uri="{FF2B5EF4-FFF2-40B4-BE49-F238E27FC236}">
              <a16:creationId xmlns:a16="http://schemas.microsoft.com/office/drawing/2014/main" id="{90D3A67D-8FA9-42BA-B6EC-4663911DB507}"/>
            </a:ext>
          </a:extLst>
        </xdr:cNvPr>
        <xdr:cNvSpPr txBox="1"/>
      </xdr:nvSpPr>
      <xdr:spPr>
        <a:xfrm>
          <a:off x="0" y="92287725"/>
          <a:ext cx="4619625" cy="2667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b="1">
              <a:ln>
                <a:noFill/>
              </a:ln>
              <a:solidFill>
                <a:schemeClr val="dk1"/>
              </a:solidFill>
              <a:effectLst/>
              <a:latin typeface="Arial" panose="020B0604020202020204" pitchFamily="34" charset="0"/>
              <a:ea typeface="+mn-ea"/>
              <a:cs typeface="Arial" panose="020B0604020202020204" pitchFamily="34" charset="0"/>
            </a:rPr>
            <a:t>DATOS RELATIVOS A LA NOTIFICACIÓN / RESPUESTA</a:t>
          </a:r>
          <a:endParaRPr lang="es-ES" sz="1100">
            <a:ln>
              <a:noFill/>
            </a:ln>
            <a:solidFill>
              <a:schemeClr val="dk1"/>
            </a:solidFill>
            <a:effectLst/>
            <a:latin typeface="Arial" panose="020B0604020202020204" pitchFamily="34" charset="0"/>
            <a:ea typeface="+mn-ea"/>
            <a:cs typeface="Arial" panose="020B0604020202020204" pitchFamily="34" charset="0"/>
          </a:endParaRPr>
        </a:p>
        <a:p>
          <a:endParaRPr lang="es-ES" sz="1100">
            <a:ln>
              <a:noFill/>
            </a:ln>
          </a:endParaRPr>
        </a:p>
      </xdr:txBody>
    </xdr:sp>
    <xdr:clientData/>
  </xdr:twoCellAnchor>
  <xdr:twoCellAnchor editAs="oneCell">
    <xdr:from>
      <xdr:col>0</xdr:col>
      <xdr:colOff>0</xdr:colOff>
      <xdr:row>637</xdr:row>
      <xdr:rowOff>152400</xdr:rowOff>
    </xdr:from>
    <xdr:to>
      <xdr:col>0</xdr:col>
      <xdr:colOff>295275</xdr:colOff>
      <xdr:row>639</xdr:row>
      <xdr:rowOff>57150</xdr:rowOff>
    </xdr:to>
    <xdr:sp macro="" textlink="">
      <xdr:nvSpPr>
        <xdr:cNvPr id="16" name="Check Box 100" hidden="1">
          <a:extLst>
            <a:ext uri="{63B3BB69-23CF-44E3-9099-C40C66FF867C}">
              <a14:compatExt xmlns:a14="http://schemas.microsoft.com/office/drawing/2010/main" spid="_x0000_s31844"/>
            </a:ext>
            <a:ext uri="{FF2B5EF4-FFF2-40B4-BE49-F238E27FC236}">
              <a16:creationId xmlns:a16="http://schemas.microsoft.com/office/drawing/2014/main" id="{311D9D0F-94BF-426B-AEBC-5ED42BEE9CF0}"/>
            </a:ext>
          </a:extLst>
        </xdr:cNvPr>
        <xdr:cNvSpPr/>
      </xdr:nvSpPr>
      <xdr:spPr bwMode="auto">
        <a:xfrm>
          <a:off x="0" y="84677250"/>
          <a:ext cx="2952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641</xdr:row>
      <xdr:rowOff>133349</xdr:rowOff>
    </xdr:from>
    <xdr:to>
      <xdr:col>0</xdr:col>
      <xdr:colOff>276225</xdr:colOff>
      <xdr:row>643</xdr:row>
      <xdr:rowOff>47624</xdr:rowOff>
    </xdr:to>
    <xdr:sp macro="" textlink="">
      <xdr:nvSpPr>
        <xdr:cNvPr id="17" name="Check Box 101" hidden="1">
          <a:extLst>
            <a:ext uri="{63B3BB69-23CF-44E3-9099-C40C66FF867C}">
              <a14:compatExt xmlns:a14="http://schemas.microsoft.com/office/drawing/2010/main" spid="_x0000_s31845"/>
            </a:ext>
            <a:ext uri="{FF2B5EF4-FFF2-40B4-BE49-F238E27FC236}">
              <a16:creationId xmlns:a16="http://schemas.microsoft.com/office/drawing/2014/main" id="{E193D2F2-0F1D-442D-9CEA-1D5095401CFC}"/>
            </a:ext>
          </a:extLst>
        </xdr:cNvPr>
        <xdr:cNvSpPr/>
      </xdr:nvSpPr>
      <xdr:spPr bwMode="auto">
        <a:xfrm>
          <a:off x="0" y="85305899"/>
          <a:ext cx="2762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645</xdr:row>
      <xdr:rowOff>142875</xdr:rowOff>
    </xdr:from>
    <xdr:to>
      <xdr:col>0</xdr:col>
      <xdr:colOff>266700</xdr:colOff>
      <xdr:row>647</xdr:row>
      <xdr:rowOff>47625</xdr:rowOff>
    </xdr:to>
    <xdr:sp macro="" textlink="">
      <xdr:nvSpPr>
        <xdr:cNvPr id="18" name="Check Box 102" hidden="1">
          <a:extLst>
            <a:ext uri="{63B3BB69-23CF-44E3-9099-C40C66FF867C}">
              <a14:compatExt xmlns:a14="http://schemas.microsoft.com/office/drawing/2010/main" spid="_x0000_s31846"/>
            </a:ext>
            <a:ext uri="{FF2B5EF4-FFF2-40B4-BE49-F238E27FC236}">
              <a16:creationId xmlns:a16="http://schemas.microsoft.com/office/drawing/2014/main" id="{7AB07291-00CE-4AFA-9D25-057BFE0D6B19}"/>
            </a:ext>
          </a:extLst>
        </xdr:cNvPr>
        <xdr:cNvSpPr/>
      </xdr:nvSpPr>
      <xdr:spPr bwMode="auto">
        <a:xfrm>
          <a:off x="0" y="85963125"/>
          <a:ext cx="2667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19</xdr:row>
      <xdr:rowOff>0</xdr:rowOff>
    </xdr:from>
    <xdr:to>
      <xdr:col>9</xdr:col>
      <xdr:colOff>704850</xdr:colOff>
      <xdr:row>35</xdr:row>
      <xdr:rowOff>57150</xdr:rowOff>
    </xdr:to>
    <xdr:sp macro="" textlink="">
      <xdr:nvSpPr>
        <xdr:cNvPr id="2" name="CuadroTexto 1">
          <a:extLst>
            <a:ext uri="{FF2B5EF4-FFF2-40B4-BE49-F238E27FC236}">
              <a16:creationId xmlns:a16="http://schemas.microsoft.com/office/drawing/2014/main" id="{1199A65A-17DD-431A-A2C0-BC5F3871A1C4}"/>
            </a:ext>
          </a:extLst>
        </xdr:cNvPr>
        <xdr:cNvSpPr txBox="1"/>
      </xdr:nvSpPr>
      <xdr:spPr>
        <a:xfrm>
          <a:off x="114300" y="5534025"/>
          <a:ext cx="8572500" cy="3105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u="sng"/>
            <a:t>Notas:</a:t>
          </a:r>
          <a:r>
            <a:rPr lang="es-ES" sz="1100"/>
            <a:t/>
          </a:r>
          <a:br>
            <a:rPr lang="es-ES" sz="1100"/>
          </a:br>
          <a:r>
            <a:rPr lang="es-ES" sz="1100"/>
            <a:t>(1)</a:t>
          </a:r>
          <a:br>
            <a:rPr lang="es-ES" sz="1100"/>
          </a:br>
          <a:r>
            <a:rPr lang="es-ES" sz="1100"/>
            <a:t>Para calidades de agua reutilizada I.C, Ia.B y Ia.C, se estipula el VMA de los sólidos en suspensión conforme la DARU (Directiva 91/271/CEE).</a:t>
          </a:r>
        </a:p>
        <a:p>
          <a:pPr marL="0" marR="0" lvl="0" indent="0" defTabSz="914400" eaLnBrk="1" fontAlgn="auto" latinLnBrk="0" hangingPunct="1">
            <a:lnSpc>
              <a:spcPct val="100000"/>
            </a:lnSpc>
            <a:spcBef>
              <a:spcPts val="0"/>
            </a:spcBef>
            <a:spcAft>
              <a:spcPts val="0"/>
            </a:spcAft>
            <a:buClrTx/>
            <a:buSzTx/>
            <a:buFontTx/>
            <a:buNone/>
            <a:tabLst/>
            <a:defRPr/>
          </a:pPr>
          <a:r>
            <a:rPr lang="es-ES" sz="1100"/>
            <a:t>Por simplificar, se utiliza 35 mg/l, correspondiente a EDAR de más de 10000 e-h, aunque puede ser 60 mg/l para casos de menor tamaño.</a:t>
          </a:r>
          <a:br>
            <a:rPr lang="es-ES" sz="1100"/>
          </a:br>
          <a:r>
            <a:rPr lang="es-ES" sz="1100"/>
            <a:t>(2)</a:t>
          </a:r>
          <a:br>
            <a:rPr lang="es-ES" sz="1100"/>
          </a:br>
          <a:r>
            <a:rPr lang="es-ES" sz="1100"/>
            <a:t>En el Reglamento de agua reutilizada aprobado en</a:t>
          </a:r>
          <a:r>
            <a:rPr lang="es-ES" sz="1100" baseline="0"/>
            <a:t> el RD 1085/2024, de 23 de octubre de 2024</a:t>
          </a:r>
          <a:r>
            <a:rPr lang="es-ES" sz="1100"/>
            <a:t>, se estipula que para la </a:t>
          </a:r>
          <a:r>
            <a:rPr lang="es-ES" sz="1100" i="1"/>
            <a:t>Legionella spp</a:t>
          </a:r>
          <a:r>
            <a:rPr lang="es-ES" sz="1100"/>
            <a:t>. ha de seguirse el RD 487/2022. Para el caso Industrial, en la Tabla 1 del Anexo III, se estipula el límite en 1000 UFC/L para Torres de refrigeración y condensadores evaporativos (Calidad I.A+). Además, coincide con el valor para procesos de aerosolización de otros usos del reglamento. No existen categorías, solamente si cumple o no el criterio.</a:t>
          </a:r>
          <a:br>
            <a:rPr lang="es-ES" sz="1100"/>
          </a:br>
          <a:r>
            <a:rPr lang="es-ES" sz="1100"/>
            <a:t>(3)</a:t>
          </a:r>
          <a:br>
            <a:rPr lang="es-ES" sz="1100"/>
          </a:br>
          <a:r>
            <a:rPr lang="es-ES" sz="1100" b="0" i="0" u="none" strike="noStrike" baseline="0">
              <a:solidFill>
                <a:schemeClr val="dk1"/>
              </a:solidFill>
              <a:latin typeface="+mn-lt"/>
              <a:ea typeface="+mn-ea"/>
              <a:cs typeface="+mn-cs"/>
            </a:rPr>
            <a:t>La calidad Ia. A+ en la empresa alimentaria deberá cumplir con lo establecido en el artículo 65 del Real Decreto 3/2023.</a:t>
          </a:r>
        </a:p>
        <a:p>
          <a:pPr marL="0" marR="0" lvl="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solidFill>
                <a:schemeClr val="dk1"/>
              </a:solidFill>
              <a:latin typeface="+mn-lt"/>
              <a:ea typeface="+mn-ea"/>
              <a:cs typeface="+mn-cs"/>
            </a:rPr>
            <a:t>(4)</a:t>
          </a:r>
          <a:br>
            <a:rPr lang="es-ES" sz="1100" b="0" i="0" u="none" strike="noStrike" baseline="0">
              <a:solidFill>
                <a:schemeClr val="dk1"/>
              </a:solidFill>
              <a:latin typeface="+mn-lt"/>
              <a:ea typeface="+mn-ea"/>
              <a:cs typeface="+mn-cs"/>
            </a:rPr>
          </a:br>
          <a:r>
            <a:rPr lang="es-ES" sz="1100" b="0" i="0" u="sng" strike="noStrike" baseline="0">
              <a:solidFill>
                <a:schemeClr val="dk1"/>
              </a:solidFill>
              <a:latin typeface="+mn-lt"/>
              <a:ea typeface="+mn-ea"/>
              <a:cs typeface="+mn-cs"/>
            </a:rPr>
            <a:t>Contaminantes</a:t>
          </a:r>
          <a:r>
            <a:rPr lang="es-ES" sz="1100" b="0" i="0" u="none" strike="noStrike" baseline="0">
              <a:solidFill>
                <a:schemeClr val="dk1"/>
              </a:solidFill>
              <a:latin typeface="+mn-lt"/>
              <a:ea typeface="+mn-ea"/>
              <a:cs typeface="+mn-cs"/>
            </a:rPr>
            <a:t>: con carácter general se controlarán los contaminantes limitados en la autorización de vertido aguas residuales de forma que la producción y suministro del agua regenerada no cause el deterioro del medio receptor conforme a lo establecido en el Real Decreto 817/2015, de 11 de septiembre, por el que se establecen los criterios de seguimiento y evaluación del estado de las aguas superficiales y las normas de calidad ambiental y en el Real Decreto 1514/2009, de 2 de octubre, por el que se regula la protección de las aguas subterráneas contra la contaminación y el deterioro.	</a:t>
          </a:r>
        </a:p>
        <a:p>
          <a:endParaRPr lang="es-ES" sz="1100"/>
        </a:p>
      </xdr:txBody>
    </xdr:sp>
    <xdr:clientData/>
  </xdr:twoCellAnchor>
  <xdr:twoCellAnchor>
    <xdr:from>
      <xdr:col>14</xdr:col>
      <xdr:colOff>571500</xdr:colOff>
      <xdr:row>0</xdr:row>
      <xdr:rowOff>47625</xdr:rowOff>
    </xdr:from>
    <xdr:to>
      <xdr:col>17</xdr:col>
      <xdr:colOff>19050</xdr:colOff>
      <xdr:row>1</xdr:row>
      <xdr:rowOff>114300</xdr:rowOff>
    </xdr:to>
    <xdr:sp macro="" textlink="">
      <xdr:nvSpPr>
        <xdr:cNvPr id="3" name="CuadroTexto 2">
          <a:extLst>
            <a:ext uri="{FF2B5EF4-FFF2-40B4-BE49-F238E27FC236}">
              <a16:creationId xmlns:a16="http://schemas.microsoft.com/office/drawing/2014/main" id="{81C7AA8B-5B8E-472E-A139-2C042E443D0B}"/>
            </a:ext>
          </a:extLst>
        </xdr:cNvPr>
        <xdr:cNvSpPr txBox="1"/>
      </xdr:nvSpPr>
      <xdr:spPr>
        <a:xfrm>
          <a:off x="12506325" y="47625"/>
          <a:ext cx="3343275" cy="25717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 </a:t>
          </a:r>
          <a:r>
            <a:rPr lang="es-ES" sz="1100" b="1">
              <a:solidFill>
                <a:schemeClr val="accent4">
                  <a:lumMod val="20000"/>
                  <a:lumOff val="80000"/>
                </a:schemeClr>
              </a:solidFill>
            </a:rPr>
            <a:t>NARANJA</a:t>
          </a:r>
          <a:r>
            <a:rPr lang="es-ES" sz="1100"/>
            <a:t>,</a:t>
          </a:r>
          <a:r>
            <a:rPr lang="es-ES" sz="1100" baseline="0"/>
            <a:t> columnas completadas automáticamente</a:t>
          </a:r>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11</xdr:row>
      <xdr:rowOff>133348</xdr:rowOff>
    </xdr:from>
    <xdr:to>
      <xdr:col>6</xdr:col>
      <xdr:colOff>47625</xdr:colOff>
      <xdr:row>23</xdr:row>
      <xdr:rowOff>9525</xdr:rowOff>
    </xdr:to>
    <xdr:sp macro="" textlink="">
      <xdr:nvSpPr>
        <xdr:cNvPr id="2" name="CuadroTexto 1">
          <a:extLst>
            <a:ext uri="{FF2B5EF4-FFF2-40B4-BE49-F238E27FC236}">
              <a16:creationId xmlns:a16="http://schemas.microsoft.com/office/drawing/2014/main" id="{ED3C30EA-6F84-57A8-F5BB-2CD387F978E7}"/>
            </a:ext>
          </a:extLst>
        </xdr:cNvPr>
        <xdr:cNvSpPr txBox="1"/>
      </xdr:nvSpPr>
      <xdr:spPr>
        <a:xfrm>
          <a:off x="200025" y="2457448"/>
          <a:ext cx="8572500" cy="2162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u="sng"/>
            <a:t>Observaciones:</a:t>
          </a:r>
          <a:r>
            <a:rPr lang="es-ES" sz="1100"/>
            <a:t/>
          </a:r>
          <a:br>
            <a:rPr lang="es-ES" sz="1100"/>
          </a:br>
          <a:r>
            <a:rPr lang="es-ES" sz="1100"/>
            <a:t>(1)</a:t>
          </a:r>
          <a:br>
            <a:rPr lang="es-ES" sz="1100"/>
          </a:br>
          <a:r>
            <a:rPr lang="es-ES" sz="1100"/>
            <a:t>Para calidades de agua reutilizada I.C, Ia.B y Ia.C, se estipula el VMA de los sólidos en suspensión conforme la DARU.</a:t>
          </a:r>
        </a:p>
        <a:p>
          <a:r>
            <a:rPr lang="es-ES" sz="1100"/>
            <a:t>Por simplificar, se utiliza 35 mg/l, correspondiente a EDAR de más de 10000 e-h, aunque puede ser 60 mg/l para casos de menor tamaño.</a:t>
          </a:r>
          <a:br>
            <a:rPr lang="es-ES" sz="1100"/>
          </a:br>
          <a:r>
            <a:rPr lang="es-ES" sz="1100"/>
            <a:t>(2)</a:t>
          </a:r>
          <a:br>
            <a:rPr lang="es-ES" sz="1100"/>
          </a:br>
          <a:r>
            <a:rPr lang="es-ES" sz="1100"/>
            <a:t>En el Reglamento de agua reutilizada aprobado en</a:t>
          </a:r>
          <a:r>
            <a:rPr lang="es-ES" sz="1100" baseline="0"/>
            <a:t> el RD 1085/2024, de 23 de octubre de 2024</a:t>
          </a:r>
          <a:r>
            <a:rPr lang="es-ES" sz="1100"/>
            <a:t>, se estipula que para la </a:t>
          </a:r>
          <a:r>
            <a:rPr lang="es-ES" sz="1100" i="1"/>
            <a:t>Legionella spp</a:t>
          </a:r>
          <a:r>
            <a:rPr lang="es-ES" sz="1100"/>
            <a:t>. ha de seguirse el RD 487/2022. Para el caso Industrial, en la Tabla 1 del Anexo III, se estipula el límite en 1000 UFC/L para Torres de refrigeración y condensadores evaporativos. Además, coincide con el valor para procesos de aerosolización de otros usos del reglamento. No existen categorías, solamente si cumple o no el criterio.</a:t>
          </a:r>
          <a:br>
            <a:rPr lang="es-ES" sz="1100"/>
          </a:br>
          <a:r>
            <a:rPr lang="es-ES" sz="1100"/>
            <a:t>(3)</a:t>
          </a:r>
          <a:br>
            <a:rPr lang="es-ES" sz="1100"/>
          </a:br>
          <a:r>
            <a:rPr lang="es-ES" sz="1100"/>
            <a:t>Escoger</a:t>
          </a:r>
          <a:r>
            <a:rPr lang="es-ES" sz="1100" baseline="0"/>
            <a:t> la peor categoría de calidad obtenida para cada uno de los parámetros, como la calidad restrictiva del sistema. Estos valores se han obtenido automáticamente sobre los parámetros medidos en las aguas regeneradas en la pestaña "2.2.dRegenerada".</a:t>
          </a:r>
          <a:endParaRPr lang="es-E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457200</xdr:colOff>
      <xdr:row>0</xdr:row>
      <xdr:rowOff>0</xdr:rowOff>
    </xdr:from>
    <xdr:to>
      <xdr:col>17</xdr:col>
      <xdr:colOff>125113</xdr:colOff>
      <xdr:row>6</xdr:row>
      <xdr:rowOff>71416</xdr:rowOff>
    </xdr:to>
    <xdr:pic>
      <xdr:nvPicPr>
        <xdr:cNvPr id="2" name="Imagen 1">
          <a:extLst>
            <a:ext uri="{FF2B5EF4-FFF2-40B4-BE49-F238E27FC236}">
              <a16:creationId xmlns:a16="http://schemas.microsoft.com/office/drawing/2014/main" id="{A6B00959-286B-4D78-9D05-1099FD1600E8}"/>
            </a:ext>
          </a:extLst>
        </xdr:cNvPr>
        <xdr:cNvPicPr>
          <a:picLocks noChangeAspect="1"/>
        </xdr:cNvPicPr>
      </xdr:nvPicPr>
      <xdr:blipFill>
        <a:blip xmlns:r="http://schemas.openxmlformats.org/officeDocument/2006/relationships" r:embed="rId1"/>
        <a:stretch>
          <a:fillRect/>
        </a:stretch>
      </xdr:blipFill>
      <xdr:spPr>
        <a:xfrm>
          <a:off x="5257800" y="98520"/>
          <a:ext cx="8049913" cy="2481241"/>
        </a:xfrm>
        <a:prstGeom prst="rect">
          <a:avLst/>
        </a:prstGeom>
      </xdr:spPr>
    </xdr:pic>
    <xdr:clientData/>
  </xdr:twoCellAnchor>
  <xdr:twoCellAnchor editAs="oneCell">
    <xdr:from>
      <xdr:col>6</xdr:col>
      <xdr:colOff>457440</xdr:colOff>
      <xdr:row>6</xdr:row>
      <xdr:rowOff>154790</xdr:rowOff>
    </xdr:from>
    <xdr:to>
      <xdr:col>17</xdr:col>
      <xdr:colOff>67004</xdr:colOff>
      <xdr:row>11</xdr:row>
      <xdr:rowOff>232733</xdr:rowOff>
    </xdr:to>
    <xdr:pic>
      <xdr:nvPicPr>
        <xdr:cNvPr id="4" name="Imagen 3">
          <a:extLst>
            <a:ext uri="{FF2B5EF4-FFF2-40B4-BE49-F238E27FC236}">
              <a16:creationId xmlns:a16="http://schemas.microsoft.com/office/drawing/2014/main" id="{CE38619A-DDE0-4F1A-8FB1-CF3FB96582DE}"/>
            </a:ext>
          </a:extLst>
        </xdr:cNvPr>
        <xdr:cNvPicPr>
          <a:picLocks noChangeAspect="1"/>
        </xdr:cNvPicPr>
      </xdr:nvPicPr>
      <xdr:blipFill>
        <a:blip xmlns:r="http://schemas.openxmlformats.org/officeDocument/2006/relationships" r:embed="rId2"/>
        <a:stretch>
          <a:fillRect/>
        </a:stretch>
      </xdr:blipFill>
      <xdr:spPr>
        <a:xfrm>
          <a:off x="12087465" y="2564615"/>
          <a:ext cx="7991564" cy="2935443"/>
        </a:xfrm>
        <a:prstGeom prst="rect">
          <a:avLst/>
        </a:prstGeom>
      </xdr:spPr>
    </xdr:pic>
    <xdr:clientData/>
  </xdr:twoCellAnchor>
  <xdr:twoCellAnchor editAs="oneCell">
    <xdr:from>
      <xdr:col>17</xdr:col>
      <xdr:colOff>447675</xdr:colOff>
      <xdr:row>0</xdr:row>
      <xdr:rowOff>0</xdr:rowOff>
    </xdr:from>
    <xdr:to>
      <xdr:col>24</xdr:col>
      <xdr:colOff>116602</xdr:colOff>
      <xdr:row>4</xdr:row>
      <xdr:rowOff>215537</xdr:rowOff>
    </xdr:to>
    <xdr:pic>
      <xdr:nvPicPr>
        <xdr:cNvPr id="5" name="Imagen 4">
          <a:extLst>
            <a:ext uri="{FF2B5EF4-FFF2-40B4-BE49-F238E27FC236}">
              <a16:creationId xmlns:a16="http://schemas.microsoft.com/office/drawing/2014/main" id="{D6372E9A-3118-496E-9809-623EE1C5014D}"/>
            </a:ext>
          </a:extLst>
        </xdr:cNvPr>
        <xdr:cNvPicPr>
          <a:picLocks noChangeAspect="1"/>
        </xdr:cNvPicPr>
      </xdr:nvPicPr>
      <xdr:blipFill>
        <a:blip xmlns:r="http://schemas.openxmlformats.org/officeDocument/2006/relationships" r:embed="rId3"/>
        <a:stretch>
          <a:fillRect/>
        </a:stretch>
      </xdr:blipFill>
      <xdr:spPr>
        <a:xfrm>
          <a:off x="13630275" y="168275"/>
          <a:ext cx="5002927" cy="1482362"/>
        </a:xfrm>
        <a:prstGeom prst="rect">
          <a:avLst/>
        </a:prstGeom>
      </xdr:spPr>
    </xdr:pic>
    <xdr:clientData/>
  </xdr:twoCellAnchor>
  <xdr:twoCellAnchor>
    <xdr:from>
      <xdr:col>6</xdr:col>
      <xdr:colOff>546556</xdr:colOff>
      <xdr:row>11</xdr:row>
      <xdr:rowOff>438148</xdr:rowOff>
    </xdr:from>
    <xdr:to>
      <xdr:col>16</xdr:col>
      <xdr:colOff>95779</xdr:colOff>
      <xdr:row>34</xdr:row>
      <xdr:rowOff>73762</xdr:rowOff>
    </xdr:to>
    <xdr:sp macro="" textlink="">
      <xdr:nvSpPr>
        <xdr:cNvPr id="6" name="CuadroTexto 5">
          <a:extLst>
            <a:ext uri="{FF2B5EF4-FFF2-40B4-BE49-F238E27FC236}">
              <a16:creationId xmlns:a16="http://schemas.microsoft.com/office/drawing/2014/main" id="{6AF7F0C1-E466-4D23-B534-E0F18FABAF30}"/>
            </a:ext>
          </a:extLst>
        </xdr:cNvPr>
        <xdr:cNvSpPr txBox="1"/>
      </xdr:nvSpPr>
      <xdr:spPr>
        <a:xfrm>
          <a:off x="12176581" y="5705473"/>
          <a:ext cx="7169223" cy="55411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u="sng"/>
            <a:t>Observaciones:</a:t>
          </a:r>
        </a:p>
        <a:p>
          <a:endParaRPr lang="es-ES" sz="1100"/>
        </a:p>
        <a:p>
          <a:r>
            <a:rPr lang="es-ES" sz="1100"/>
            <a:t>(1)  </a:t>
          </a:r>
        </a:p>
        <a:p>
          <a:r>
            <a:rPr lang="es-ES" sz="1100"/>
            <a:t>El operador de la empresa alimentaria garantizará, bajo su responsabilidad, en el marco de los procedimientos basados en los principios del análisis de peligros y puntos de control crítico, que el agua utilizada en la empresa para el lavado de materias primas y de superficies, materiales y objetos destinados al contacto con los alimentos, no supone una fuente de contaminación y que no pone en riesgo la seguridad del producto final. El agua utilizada en la etapa de enjuague final deberá ser agua de consumo humano, tal y como se define en el Real Decreto 3/2023, de 10 de enero, por el que se establecen los criterios técnico-sanitarios de la calidad del agua de consumo, su control y suministro.</a:t>
          </a:r>
        </a:p>
        <a:p>
          <a:r>
            <a:rPr lang="es-ES" sz="1100"/>
            <a:t>(2) </a:t>
          </a:r>
        </a:p>
        <a:p>
          <a:r>
            <a:rPr lang="es-ES" sz="1100"/>
            <a:t>El almacenamiento y distribución de agua regenerada no debe comprometer su calidad.</a:t>
          </a:r>
        </a:p>
        <a:p>
          <a:r>
            <a:rPr lang="es-ES" sz="1100"/>
            <a:t>(3) </a:t>
          </a:r>
        </a:p>
        <a:p>
          <a:r>
            <a:rPr lang="es-ES" sz="1100"/>
            <a:t>Las aguas regeneradas en el ámbito de la empresa alimentaria que no cumplan con la calidad Ia.A+, deberán circular por una red separada y debidamente señalizada.</a:t>
          </a:r>
        </a:p>
        <a:p>
          <a:r>
            <a:rPr lang="es-ES" sz="1100"/>
            <a:t>(4)</a:t>
          </a:r>
        </a:p>
        <a:p>
          <a:r>
            <a:rPr lang="es-ES" sz="1100"/>
            <a:t>Las aguas regeneradas que han sido sometidas a un proceso de tratamiento adicional o complementario que permite adecuar su calidad para su uso en la limpieza de materias primas y de superficies, materiales y objetos destinados al contacto con los alimentos, deberán tener un origen controlado, no pudiendo proceder de industrias no alimentarias y, en ningún caso, suponer una fuente de contaminación que ponga en riesgo la seguridad del producto final. </a:t>
          </a:r>
        </a:p>
        <a:p>
          <a:r>
            <a:rPr lang="es-ES" sz="1100"/>
            <a:t>(5)</a:t>
          </a:r>
        </a:p>
        <a:p>
          <a:r>
            <a:rPr lang="es-ES" sz="1100"/>
            <a:t>En la empresa alimentaria, la gestión de riesgos a los que se refiere el capítulo V de este real decreto deberá estar contemplada en el sistema de análisis de peligros y puntos críticos de control, de acuerdo con lo establecido en el Reglamento (CE) nº 852/2004, así como con lo dispuesto en el capítulo VI del Real Decreto 3/2023.</a:t>
          </a:r>
        </a:p>
        <a:p>
          <a:r>
            <a:rPr lang="es-ES" sz="1100"/>
            <a:t>(6)</a:t>
          </a:r>
        </a:p>
        <a:p>
          <a:r>
            <a:rPr lang="es-ES" sz="1100"/>
            <a:t>También deberán tenerse en cuenta las “Directrices para el uso y la reutilización inocuos del agua en la producción y elaboración de alimentos” (CXG 100-2023) del Codex Alimentarius (FAO/OMS).</a:t>
          </a:r>
        </a:p>
        <a:p>
          <a:r>
            <a:rPr lang="es-ES" sz="1100"/>
            <a:t>(7) </a:t>
          </a:r>
        </a:p>
        <a:p>
          <a:r>
            <a:rPr lang="es-ES" sz="1100"/>
            <a:t>En aguas de proceso de la empresa alimentaria la calidad exigida será B o C a tenor del resultado del Análisis de Peligros y de Puntos de Control Crítico (APPCC).</a:t>
          </a:r>
        </a:p>
        <a:p>
          <a:r>
            <a:rPr lang="es-ES" sz="1100"/>
            <a:t>(8)</a:t>
          </a:r>
        </a:p>
        <a:p>
          <a:r>
            <a:rPr lang="es-ES" sz="1100"/>
            <a:t>Para usos previstos en otros apartados de este anexo, aun aplicándose en una industria se aplicará la calidad correspondiente a dichos usos (ejemplo: para uso en sistemas contraincendios o riego de jardines, correspondería la calidad prevista especificada para uso urbano), a no ser que el Plan de gestión del riesgo prevea un tratamiento o barrera adicional por parte de un actor distinto al operador de la estación regeneradora.</a:t>
          </a:r>
        </a:p>
        <a:p>
          <a:r>
            <a:rPr lang="es-ES" sz="1100"/>
            <a:t>(9)  </a:t>
          </a:r>
        </a:p>
        <a:p>
          <a:r>
            <a:rPr lang="es-ES" sz="1100"/>
            <a:t>Conforme DARU: la concentración del parámetro cumple con los requisitos de conformidad previstos en la Directiva 91/271/CEE: Concentración de 35 mg/L para más de 10.000 e-h; 60 mg/L para entre 2.000 y 10.000 e-h.</a:t>
          </a:r>
        </a:p>
        <a:p>
          <a:r>
            <a:rPr lang="es-ES" sz="1100"/>
            <a:t>(10) </a:t>
          </a:r>
        </a:p>
        <a:p>
          <a:r>
            <a:rPr lang="es-ES" sz="1100"/>
            <a:t>Legionella spp.: Se deberá cumplir con lo previsto en el Real Decreto 487/2022, de 21 de junio. De especial importancia en aguas de refrigeración o procesos con agua caliente en la industria.</a:t>
          </a:r>
        </a:p>
        <a:p>
          <a:r>
            <a:rPr lang="es-ES" sz="1100"/>
            <a:t>(11)</a:t>
          </a:r>
        </a:p>
        <a:p>
          <a:r>
            <a:rPr lang="es-ES" sz="1100"/>
            <a:t>Contaminantes: Con carácter general se controlarán los contaminantes limitados en la autorización de vertido aguas residuales de forma que la producción y suministro del agua regenerada no cause el deterioro del medio receptor conforme a lo establecido en el Real Decreto 817/2015, de 11 de septiembre y en el Real Decreto 1514/2009, de 2 de octubre.</a:t>
          </a:r>
        </a:p>
        <a:p>
          <a:r>
            <a:rPr lang="es-ES" sz="1100"/>
            <a:t>(12)</a:t>
          </a:r>
        </a:p>
        <a:p>
          <a:r>
            <a:rPr lang="es-ES" sz="1100"/>
            <a:t>En relación con la Tabla I-4.1 (Valor máximo admisible para uso industrial, excepto en la empresa alimentaria), se considerará que existe ausencia de Escherichia Coli cuando su concentración sea menor de 1 UFC/100 mL.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104776</xdr:colOff>
      <xdr:row>0</xdr:row>
      <xdr:rowOff>123825</xdr:rowOff>
    </xdr:from>
    <xdr:to>
      <xdr:col>7</xdr:col>
      <xdr:colOff>2447926</xdr:colOff>
      <xdr:row>5</xdr:row>
      <xdr:rowOff>136951</xdr:rowOff>
    </xdr:to>
    <xdr:sp macro="" textlink="">
      <xdr:nvSpPr>
        <xdr:cNvPr id="2" name="CuadroTexto 1">
          <a:extLst>
            <a:ext uri="{FF2B5EF4-FFF2-40B4-BE49-F238E27FC236}">
              <a16:creationId xmlns:a16="http://schemas.microsoft.com/office/drawing/2014/main" id="{68D8172A-F990-426C-9323-9F8FC3D54A54}"/>
            </a:ext>
          </a:extLst>
        </xdr:cNvPr>
        <xdr:cNvSpPr txBox="1"/>
      </xdr:nvSpPr>
      <xdr:spPr>
        <a:xfrm>
          <a:off x="104776" y="123825"/>
          <a:ext cx="14283690" cy="889426"/>
        </a:xfrm>
        <a:prstGeom prst="rect">
          <a:avLst/>
        </a:prstGeom>
        <a:solidFill>
          <a:schemeClr val="lt1"/>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i="0" u="none" strike="noStrike" baseline="0">
              <a:solidFill>
                <a:schemeClr val="dk1"/>
              </a:solidFill>
              <a:latin typeface="Aptos" panose="020B0004020202020204" pitchFamily="34" charset="0"/>
              <a:ea typeface="+mn-ea"/>
              <a:cs typeface="+mn-cs"/>
            </a:rPr>
            <a:t>DEFINICIONES SEGÚN REGLAMENTO DE AGUAS REGENERADAS RD 1085/2024</a:t>
          </a:r>
          <a:endParaRPr lang="es-ES" sz="1100" b="1" i="0" u="none" strike="noStrike" baseline="0">
            <a:solidFill>
              <a:srgbClr val="FF0000"/>
            </a:solidFill>
            <a:latin typeface="Aptos" panose="020B0004020202020204" pitchFamily="34" charset="0"/>
            <a:ea typeface="+mn-ea"/>
            <a:cs typeface="+mn-cs"/>
          </a:endParaRPr>
        </a:p>
        <a:p>
          <a:r>
            <a:rPr lang="es-ES" sz="1100" b="1" i="0" u="none" strike="noStrike" baseline="0">
              <a:solidFill>
                <a:schemeClr val="dk1"/>
              </a:solidFill>
              <a:latin typeface="Aptos" panose="020B0004020202020204" pitchFamily="34" charset="0"/>
              <a:ea typeface="+mn-ea"/>
              <a:cs typeface="+mn-cs"/>
            </a:rPr>
            <a:t>&lt;&lt;medida preventiva&gt;&gt;: </a:t>
          </a:r>
          <a:r>
            <a:rPr lang="es-ES" sz="1100">
              <a:solidFill>
                <a:schemeClr val="dk1"/>
              </a:solidFill>
              <a:effectLst/>
              <a:latin typeface="Aptos" panose="020B0004020202020204" pitchFamily="34" charset="0"/>
              <a:ea typeface="+mn-ea"/>
              <a:cs typeface="+mn-cs"/>
            </a:rPr>
            <a:t>acción o actividad apropiada que pueda prevenir o eliminar un riesgo para la salud o el medio ambiente, o que pueda reducirlo a un nivel aceptable</a:t>
          </a:r>
        </a:p>
        <a:p>
          <a:r>
            <a:rPr lang="es-ES" sz="1100" b="1" i="0" u="none" strike="noStrike" baseline="0">
              <a:solidFill>
                <a:schemeClr val="dk1"/>
              </a:solidFill>
              <a:latin typeface="Aptos" panose="020B0004020202020204" pitchFamily="34" charset="0"/>
              <a:ea typeface="+mn-ea"/>
              <a:cs typeface="+mn-cs"/>
            </a:rPr>
            <a:t>&lt;&lt;barrera&gt;&gt;: </a:t>
          </a:r>
          <a:r>
            <a:rPr lang="es-ES" sz="1100" b="0" i="0" u="none" strike="noStrike" baseline="0">
              <a:solidFill>
                <a:schemeClr val="dk1"/>
              </a:solidFill>
              <a:latin typeface="Aptos" panose="020B0004020202020204" pitchFamily="34" charset="0"/>
              <a:ea typeface="+mn-ea"/>
              <a:cs typeface="+mn-cs"/>
            </a:rPr>
            <a:t>cualquier medio, ya sea físico o de etapas de proceso o condiciones de uso, por el que se reduzca o evite un riesgo de infección humana impidiendo el contacto de aguas regeneradas con el producto ingerido y con las personas directamente expuestas, o cualquier otro medio que, por ejemplo, reduzca la concentración de microorganismos en las aguas regeneradas o impida que sobrevivan en el producto ingerido.</a:t>
          </a:r>
        </a:p>
      </xdr:txBody>
    </xdr:sp>
    <xdr:clientData/>
  </xdr:twoCellAnchor>
  <xdr:twoCellAnchor>
    <xdr:from>
      <xdr:col>0</xdr:col>
      <xdr:colOff>85725</xdr:colOff>
      <xdr:row>6</xdr:row>
      <xdr:rowOff>57150</xdr:rowOff>
    </xdr:from>
    <xdr:to>
      <xdr:col>7</xdr:col>
      <xdr:colOff>2447925</xdr:colOff>
      <xdr:row>10</xdr:row>
      <xdr:rowOff>85724</xdr:rowOff>
    </xdr:to>
    <xdr:sp macro="" textlink="">
      <xdr:nvSpPr>
        <xdr:cNvPr id="3" name="CuadroTexto 2">
          <a:extLst>
            <a:ext uri="{FF2B5EF4-FFF2-40B4-BE49-F238E27FC236}">
              <a16:creationId xmlns:a16="http://schemas.microsoft.com/office/drawing/2014/main" id="{15EFDCE6-680D-4955-8CA1-D0CFEAD85B6C}"/>
            </a:ext>
          </a:extLst>
        </xdr:cNvPr>
        <xdr:cNvSpPr txBox="1"/>
      </xdr:nvSpPr>
      <xdr:spPr>
        <a:xfrm>
          <a:off x="85725" y="1108710"/>
          <a:ext cx="14302740" cy="729614"/>
        </a:xfrm>
        <a:prstGeom prst="rect">
          <a:avLst/>
        </a:prstGeom>
        <a:solidFill>
          <a:schemeClr val="lt1"/>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i="0" u="none" strike="noStrike" baseline="0">
              <a:solidFill>
                <a:schemeClr val="dk1"/>
              </a:solidFill>
              <a:latin typeface="Aptos" panose="020B0004020202020204" pitchFamily="34" charset="0"/>
              <a:ea typeface="+mn-ea"/>
              <a:cs typeface="+mn-cs"/>
            </a:rPr>
            <a:t>NOTA: </a:t>
          </a:r>
          <a:r>
            <a:rPr lang="es-ES" sz="1100" b="0" i="0" u="none" strike="noStrike" baseline="0">
              <a:solidFill>
                <a:schemeClr val="dk1"/>
              </a:solidFill>
              <a:latin typeface="Aptos" panose="020B0004020202020204" pitchFamily="34" charset="0"/>
              <a:ea typeface="+mn-ea"/>
              <a:cs typeface="+mn-cs"/>
            </a:rPr>
            <a:t>El siguiente listado de medidas es orientativo. No limitativo. Tenga en cuenta que </a:t>
          </a:r>
          <a:r>
            <a:rPr lang="es-ES" sz="1100" u="none">
              <a:solidFill>
                <a:schemeClr val="dk1"/>
              </a:solidFill>
              <a:effectLst/>
              <a:latin typeface="Aptos" panose="020B0004020202020204" pitchFamily="34" charset="0"/>
              <a:ea typeface="+mn-ea"/>
              <a:cs typeface="+mn-cs"/>
            </a:rPr>
            <a:t>una medida preventiva puede ser: un tratamiento, un cambio en el proceso industrial, una barrera ; la lista de procedimientos en un sistema de control de calidad, como programas de monitoreo y mantenimiento; cualquier procedimiento o actividad en un sistema de monitoreo ambiental; y cualquier procedimiento y actividad en un sistema de gestión de emergencias y mecanismos de coordinación entre las partes responsables de un sistema de reutilización de agua para garantizar que todos los riesgos se gestionen y reduzcan a un nivel aceptable.</a:t>
          </a:r>
          <a:endParaRPr lang="es-ES" sz="1100" b="0" i="0" u="none" strike="noStrike" baseline="0">
            <a:solidFill>
              <a:schemeClr val="dk1"/>
            </a:solidFill>
            <a:latin typeface="Aptos" panose="020B0004020202020204" pitchFamily="34"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638735</xdr:colOff>
      <xdr:row>28</xdr:row>
      <xdr:rowOff>47626</xdr:rowOff>
    </xdr:from>
    <xdr:to>
      <xdr:col>20</xdr:col>
      <xdr:colOff>358588</xdr:colOff>
      <xdr:row>29</xdr:row>
      <xdr:rowOff>145676</xdr:rowOff>
    </xdr:to>
    <xdr:sp macro="" textlink="">
      <xdr:nvSpPr>
        <xdr:cNvPr id="2" name="AutoShape 1">
          <a:extLst>
            <a:ext uri="{FF2B5EF4-FFF2-40B4-BE49-F238E27FC236}">
              <a16:creationId xmlns:a16="http://schemas.microsoft.com/office/drawing/2014/main" id="{C7ACF40E-EA97-42A8-9954-CB2DB4EEBE13}"/>
            </a:ext>
          </a:extLst>
        </xdr:cNvPr>
        <xdr:cNvSpPr>
          <a:spLocks noChangeArrowheads="1"/>
        </xdr:cNvSpPr>
      </xdr:nvSpPr>
      <xdr:spPr bwMode="auto">
        <a:xfrm>
          <a:off x="1492175" y="4977766"/>
          <a:ext cx="15935213" cy="273310"/>
        </a:xfrm>
        <a:prstGeom prst="rightArrow">
          <a:avLst>
            <a:gd name="adj1" fmla="val 50000"/>
            <a:gd name="adj2" fmla="val 389516"/>
          </a:avLst>
        </a:prstGeom>
        <a:ln>
          <a:headEnd/>
          <a:tailEnd/>
        </a:ln>
        <a:effectLst/>
      </xdr:spPr>
      <xdr:style>
        <a:lnRef idx="0">
          <a:schemeClr val="accent1"/>
        </a:lnRef>
        <a:fillRef idx="3">
          <a:schemeClr val="accent1"/>
        </a:fillRef>
        <a:effectRef idx="3">
          <a:schemeClr val="accent1"/>
        </a:effectRef>
        <a:fontRef idx="minor">
          <a:schemeClr val="lt1"/>
        </a:fontRef>
      </xdr:style>
    </xdr:sp>
    <xdr:clientData/>
  </xdr:twoCellAnchor>
  <xdr:twoCellAnchor>
    <xdr:from>
      <xdr:col>20</xdr:col>
      <xdr:colOff>438203</xdr:colOff>
      <xdr:row>26</xdr:row>
      <xdr:rowOff>75639</xdr:rowOff>
    </xdr:from>
    <xdr:to>
      <xdr:col>23</xdr:col>
      <xdr:colOff>216274</xdr:colOff>
      <xdr:row>31</xdr:row>
      <xdr:rowOff>104988</xdr:rowOff>
    </xdr:to>
    <xdr:sp macro="" textlink="">
      <xdr:nvSpPr>
        <xdr:cNvPr id="3" name="Text Box 2">
          <a:extLst>
            <a:ext uri="{FF2B5EF4-FFF2-40B4-BE49-F238E27FC236}">
              <a16:creationId xmlns:a16="http://schemas.microsoft.com/office/drawing/2014/main" id="{274DB5CD-1471-450B-9EBD-3EA6DC33BD72}"/>
            </a:ext>
          </a:extLst>
        </xdr:cNvPr>
        <xdr:cNvSpPr txBox="1">
          <a:spLocks noChangeArrowheads="1"/>
        </xdr:cNvSpPr>
      </xdr:nvSpPr>
      <xdr:spPr bwMode="auto">
        <a:xfrm>
          <a:off x="15678203" y="5038164"/>
          <a:ext cx="2064071" cy="981849"/>
        </a:xfrm>
        <a:prstGeom prst="rect">
          <a:avLst/>
        </a:prstGeom>
        <a:solidFill>
          <a:srgbClr val="990033"/>
        </a:solidFill>
        <a:ln>
          <a:headEnd/>
          <a:tailEnd/>
        </a:ln>
      </xdr:spPr>
      <xdr:style>
        <a:lnRef idx="0">
          <a:schemeClr val="accent2"/>
        </a:lnRef>
        <a:fillRef idx="3">
          <a:schemeClr val="accent2"/>
        </a:fillRef>
        <a:effectRef idx="3">
          <a:schemeClr val="accent2"/>
        </a:effectRef>
        <a:fontRef idx="minor">
          <a:schemeClr val="lt1"/>
        </a:fontRef>
      </xdr:style>
      <xdr:txBody>
        <a:bodyPr vertOverflow="clip" wrap="square" lIns="36576" tIns="27432" rIns="0" bIns="0" anchor="ctr" upright="1"/>
        <a:lstStyle/>
        <a:p>
          <a:pPr algn="ctr" rtl="0">
            <a:defRPr sz="1000"/>
          </a:pPr>
          <a:r>
            <a:rPr lang="es-CO" sz="1400" b="1" i="0" u="none" strike="noStrike" baseline="0">
              <a:solidFill>
                <a:schemeClr val="bg1"/>
              </a:solidFill>
              <a:latin typeface="+mj-lt"/>
              <a:cs typeface="Arial"/>
            </a:rPr>
            <a:t>SISTEMA DE AGUA REGENERADA</a:t>
          </a:r>
        </a:p>
      </xdr:txBody>
    </xdr:sp>
    <xdr:clientData/>
  </xdr:twoCellAnchor>
  <xdr:twoCellAnchor>
    <xdr:from>
      <xdr:col>3</xdr:col>
      <xdr:colOff>0</xdr:colOff>
      <xdr:row>33</xdr:row>
      <xdr:rowOff>0</xdr:rowOff>
    </xdr:from>
    <xdr:to>
      <xdr:col>4</xdr:col>
      <xdr:colOff>19050</xdr:colOff>
      <xdr:row>33</xdr:row>
      <xdr:rowOff>114300</xdr:rowOff>
    </xdr:to>
    <xdr:sp macro="" textlink="">
      <xdr:nvSpPr>
        <xdr:cNvPr id="4" name="Text Box 31">
          <a:extLst>
            <a:ext uri="{FF2B5EF4-FFF2-40B4-BE49-F238E27FC236}">
              <a16:creationId xmlns:a16="http://schemas.microsoft.com/office/drawing/2014/main" id="{E77A4A63-BB34-4848-9DCB-ED8804E79B22}"/>
            </a:ext>
          </a:extLst>
        </xdr:cNvPr>
        <xdr:cNvSpPr txBox="1">
          <a:spLocks noChangeArrowheads="1"/>
        </xdr:cNvSpPr>
      </xdr:nvSpPr>
      <xdr:spPr bwMode="auto">
        <a:xfrm>
          <a:off x="2560320" y="5806440"/>
          <a:ext cx="87249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s-CO" sz="1000" b="0" i="0" u="none" strike="noStrike" baseline="0">
            <a:solidFill>
              <a:srgbClr val="000000"/>
            </a:solidFill>
            <a:latin typeface="Arial"/>
            <a:cs typeface="Arial"/>
          </a:endParaRPr>
        </a:p>
      </xdr:txBody>
    </xdr:sp>
    <xdr:clientData/>
  </xdr:twoCellAnchor>
  <xdr:twoCellAnchor>
    <xdr:from>
      <xdr:col>5</xdr:col>
      <xdr:colOff>186017</xdr:colOff>
      <xdr:row>10</xdr:row>
      <xdr:rowOff>49306</xdr:rowOff>
    </xdr:from>
    <xdr:to>
      <xdr:col>7</xdr:col>
      <xdr:colOff>224117</xdr:colOff>
      <xdr:row>28</xdr:row>
      <xdr:rowOff>134471</xdr:rowOff>
    </xdr:to>
    <xdr:sp macro="" textlink="">
      <xdr:nvSpPr>
        <xdr:cNvPr id="5" name="Line 4">
          <a:extLst>
            <a:ext uri="{FF2B5EF4-FFF2-40B4-BE49-F238E27FC236}">
              <a16:creationId xmlns:a16="http://schemas.microsoft.com/office/drawing/2014/main" id="{1FF25068-2623-4052-8F94-63F34B48668C}"/>
            </a:ext>
          </a:extLst>
        </xdr:cNvPr>
        <xdr:cNvSpPr>
          <a:spLocks noChangeShapeType="1"/>
        </xdr:cNvSpPr>
      </xdr:nvSpPr>
      <xdr:spPr bwMode="auto">
        <a:xfrm>
          <a:off x="4453217" y="1824766"/>
          <a:ext cx="1744980" cy="32398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57150</xdr:colOff>
      <xdr:row>8</xdr:row>
      <xdr:rowOff>453</xdr:rowOff>
    </xdr:from>
    <xdr:to>
      <xdr:col>6</xdr:col>
      <xdr:colOff>225150</xdr:colOff>
      <xdr:row>10</xdr:row>
      <xdr:rowOff>32521</xdr:rowOff>
    </xdr:to>
    <xdr:sp macro="" textlink="">
      <xdr:nvSpPr>
        <xdr:cNvPr id="6" name="Text Box 10">
          <a:extLst>
            <a:ext uri="{FF2B5EF4-FFF2-40B4-BE49-F238E27FC236}">
              <a16:creationId xmlns:a16="http://schemas.microsoft.com/office/drawing/2014/main" id="{64F777A6-E7FC-4B23-B270-45EAE6C9CEA4}"/>
            </a:ext>
          </a:extLst>
        </xdr:cNvPr>
        <xdr:cNvSpPr txBox="1">
          <a:spLocks noChangeArrowheads="1"/>
        </xdr:cNvSpPr>
      </xdr:nvSpPr>
      <xdr:spPr bwMode="auto">
        <a:xfrm>
          <a:off x="3470910" y="1425393"/>
          <a:ext cx="1874880" cy="382588"/>
        </a:xfrm>
        <a:prstGeom prst="rect">
          <a:avLst/>
        </a:prstGeom>
        <a:solidFill>
          <a:schemeClr val="accent1">
            <a:lumMod val="75000"/>
          </a:schemeClr>
        </a:solidFill>
        <a:ln w="9525">
          <a:noFill/>
          <a:miter lim="800000"/>
          <a:headEnd/>
          <a:tailEnd/>
        </a:ln>
      </xdr:spPr>
      <xdr:txBody>
        <a:bodyPr vertOverflow="clip" wrap="square" lIns="27432" tIns="22860" rIns="0" bIns="0" anchor="ctr" upright="1"/>
        <a:lstStyle/>
        <a:p>
          <a:pPr algn="ctr" rtl="0">
            <a:defRPr sz="1000"/>
          </a:pPr>
          <a:r>
            <a:rPr lang="es-CO" sz="1100" b="1" i="0" u="none" strike="noStrike" baseline="0">
              <a:solidFill>
                <a:schemeClr val="bg1"/>
              </a:solidFill>
              <a:latin typeface="Aharoni" panose="02010803020104030203" pitchFamily="2" charset="-79"/>
              <a:cs typeface="Aharoni" panose="02010803020104030203" pitchFamily="2" charset="-79"/>
            </a:rPr>
            <a:t>EDAR - ERA</a:t>
          </a:r>
        </a:p>
      </xdr:txBody>
    </xdr:sp>
    <xdr:clientData/>
  </xdr:twoCellAnchor>
  <xdr:twoCellAnchor>
    <xdr:from>
      <xdr:col>3</xdr:col>
      <xdr:colOff>11206</xdr:colOff>
      <xdr:row>10</xdr:row>
      <xdr:rowOff>123263</xdr:rowOff>
    </xdr:from>
    <xdr:to>
      <xdr:col>4</xdr:col>
      <xdr:colOff>324971</xdr:colOff>
      <xdr:row>12</xdr:row>
      <xdr:rowOff>123264</xdr:rowOff>
    </xdr:to>
    <xdr:sp macro="" textlink="">
      <xdr:nvSpPr>
        <xdr:cNvPr id="7" name="Text Box 29">
          <a:extLst>
            <a:ext uri="{FF2B5EF4-FFF2-40B4-BE49-F238E27FC236}">
              <a16:creationId xmlns:a16="http://schemas.microsoft.com/office/drawing/2014/main" id="{D0FC62F1-EA21-4A9E-ADCD-E8E7A6930A43}"/>
            </a:ext>
          </a:extLst>
        </xdr:cNvPr>
        <xdr:cNvSpPr txBox="1">
          <a:spLocks noChangeArrowheads="1"/>
        </xdr:cNvSpPr>
      </xdr:nvSpPr>
      <xdr:spPr bwMode="auto">
        <a:xfrm>
          <a:off x="2571526" y="1898723"/>
          <a:ext cx="1167205" cy="35052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los trabajadores a AR</a:t>
          </a:r>
        </a:p>
      </xdr:txBody>
    </xdr:sp>
    <xdr:clientData/>
  </xdr:twoCellAnchor>
  <xdr:twoCellAnchor>
    <xdr:from>
      <xdr:col>4</xdr:col>
      <xdr:colOff>595005</xdr:colOff>
      <xdr:row>10</xdr:row>
      <xdr:rowOff>121716</xdr:rowOff>
    </xdr:from>
    <xdr:to>
      <xdr:col>5</xdr:col>
      <xdr:colOff>78441</xdr:colOff>
      <xdr:row>11</xdr:row>
      <xdr:rowOff>112059</xdr:rowOff>
    </xdr:to>
    <xdr:sp macro="" textlink="">
      <xdr:nvSpPr>
        <xdr:cNvPr id="8" name="Text Box 29">
          <a:extLst>
            <a:ext uri="{FF2B5EF4-FFF2-40B4-BE49-F238E27FC236}">
              <a16:creationId xmlns:a16="http://schemas.microsoft.com/office/drawing/2014/main" id="{1589D29B-CB82-4845-920B-F904ECA8A497}"/>
            </a:ext>
          </a:extLst>
        </xdr:cNvPr>
        <xdr:cNvSpPr txBox="1">
          <a:spLocks noChangeArrowheads="1"/>
        </xdr:cNvSpPr>
      </xdr:nvSpPr>
      <xdr:spPr bwMode="auto">
        <a:xfrm>
          <a:off x="4008765" y="1897176"/>
          <a:ext cx="33687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E-1</a:t>
          </a:r>
        </a:p>
      </xdr:txBody>
    </xdr:sp>
    <xdr:clientData/>
  </xdr:twoCellAnchor>
  <xdr:twoCellAnchor>
    <xdr:from>
      <xdr:col>6</xdr:col>
      <xdr:colOff>206589</xdr:colOff>
      <xdr:row>18</xdr:row>
      <xdr:rowOff>187111</xdr:rowOff>
    </xdr:from>
    <xdr:to>
      <xdr:col>7</xdr:col>
      <xdr:colOff>168489</xdr:colOff>
      <xdr:row>18</xdr:row>
      <xdr:rowOff>187111</xdr:rowOff>
    </xdr:to>
    <xdr:sp macro="" textlink="">
      <xdr:nvSpPr>
        <xdr:cNvPr id="9" name="Line 28">
          <a:extLst>
            <a:ext uri="{FF2B5EF4-FFF2-40B4-BE49-F238E27FC236}">
              <a16:creationId xmlns:a16="http://schemas.microsoft.com/office/drawing/2014/main" id="{DA14591E-A9C6-40CF-AE31-50EABEB62CAB}"/>
            </a:ext>
          </a:extLst>
        </xdr:cNvPr>
        <xdr:cNvSpPr>
          <a:spLocks noChangeShapeType="1"/>
        </xdr:cNvSpPr>
      </xdr:nvSpPr>
      <xdr:spPr bwMode="auto">
        <a:xfrm>
          <a:off x="5327229" y="3349411"/>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638734</xdr:colOff>
      <xdr:row>14</xdr:row>
      <xdr:rowOff>78441</xdr:rowOff>
    </xdr:from>
    <xdr:to>
      <xdr:col>5</xdr:col>
      <xdr:colOff>537881</xdr:colOff>
      <xdr:row>14</xdr:row>
      <xdr:rowOff>78441</xdr:rowOff>
    </xdr:to>
    <xdr:sp macro="" textlink="">
      <xdr:nvSpPr>
        <xdr:cNvPr id="10" name="Line 28">
          <a:extLst>
            <a:ext uri="{FF2B5EF4-FFF2-40B4-BE49-F238E27FC236}">
              <a16:creationId xmlns:a16="http://schemas.microsoft.com/office/drawing/2014/main" id="{3B898B28-098E-4A0F-9D3D-5F01EDFB59E4}"/>
            </a:ext>
          </a:extLst>
        </xdr:cNvPr>
        <xdr:cNvSpPr>
          <a:spLocks noChangeShapeType="1"/>
        </xdr:cNvSpPr>
      </xdr:nvSpPr>
      <xdr:spPr bwMode="auto">
        <a:xfrm flipH="1">
          <a:off x="4052494" y="2554941"/>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2</xdr:col>
      <xdr:colOff>146180</xdr:colOff>
      <xdr:row>25</xdr:row>
      <xdr:rowOff>170</xdr:rowOff>
    </xdr:from>
    <xdr:to>
      <xdr:col>3</xdr:col>
      <xdr:colOff>237143</xdr:colOff>
      <xdr:row>28</xdr:row>
      <xdr:rowOff>110422</xdr:rowOff>
    </xdr:to>
    <xdr:sp macro="" textlink="">
      <xdr:nvSpPr>
        <xdr:cNvPr id="11" name="Franja diagonal 89">
          <a:extLst>
            <a:ext uri="{FF2B5EF4-FFF2-40B4-BE49-F238E27FC236}">
              <a16:creationId xmlns:a16="http://schemas.microsoft.com/office/drawing/2014/main" id="{F568847B-C9E2-B8E8-F5A4-5017574ADC7E}"/>
            </a:ext>
          </a:extLst>
        </xdr:cNvPr>
        <xdr:cNvSpPr/>
      </xdr:nvSpPr>
      <xdr:spPr>
        <a:xfrm rot="16356346">
          <a:off x="1755786" y="4686589"/>
          <a:ext cx="681752" cy="852963"/>
        </a:xfrm>
        <a:prstGeom prst="diagStripe">
          <a:avLst>
            <a:gd name="adj" fmla="val 80374"/>
          </a:avLst>
        </a:prstGeom>
        <a:effectLst/>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2</xdr:col>
      <xdr:colOff>224121</xdr:colOff>
      <xdr:row>29</xdr:row>
      <xdr:rowOff>62606</xdr:rowOff>
    </xdr:from>
    <xdr:to>
      <xdr:col>3</xdr:col>
      <xdr:colOff>203650</xdr:colOff>
      <xdr:row>33</xdr:row>
      <xdr:rowOff>35302</xdr:rowOff>
    </xdr:to>
    <xdr:sp macro="" textlink="">
      <xdr:nvSpPr>
        <xdr:cNvPr id="12" name="Franja diagonal 90">
          <a:extLst>
            <a:ext uri="{FF2B5EF4-FFF2-40B4-BE49-F238E27FC236}">
              <a16:creationId xmlns:a16="http://schemas.microsoft.com/office/drawing/2014/main" id="{02E5B4F6-48BE-45B9-BFE7-82F9155295EB}"/>
            </a:ext>
          </a:extLst>
        </xdr:cNvPr>
        <xdr:cNvSpPr/>
      </xdr:nvSpPr>
      <xdr:spPr>
        <a:xfrm rot="16200000" flipH="1">
          <a:off x="1751538" y="5593214"/>
          <a:ext cx="734696" cy="741529"/>
        </a:xfrm>
        <a:prstGeom prst="diagStripe">
          <a:avLst>
            <a:gd name="adj" fmla="val 80374"/>
          </a:avLst>
        </a:prstGeom>
        <a:effectLst/>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1</xdr:col>
      <xdr:colOff>593915</xdr:colOff>
      <xdr:row>29</xdr:row>
      <xdr:rowOff>45238</xdr:rowOff>
    </xdr:from>
    <xdr:to>
      <xdr:col>2</xdr:col>
      <xdr:colOff>434493</xdr:colOff>
      <xdr:row>32</xdr:row>
      <xdr:rowOff>22415</xdr:rowOff>
    </xdr:to>
    <xdr:sp macro="" textlink="">
      <xdr:nvSpPr>
        <xdr:cNvPr id="13" name="Franja diagonal 91">
          <a:extLst>
            <a:ext uri="{FF2B5EF4-FFF2-40B4-BE49-F238E27FC236}">
              <a16:creationId xmlns:a16="http://schemas.microsoft.com/office/drawing/2014/main" id="{741DD599-9677-4670-85CC-7DD8EC88E182}"/>
            </a:ext>
          </a:extLst>
        </xdr:cNvPr>
        <xdr:cNvSpPr/>
      </xdr:nvSpPr>
      <xdr:spPr>
        <a:xfrm rot="16200000" flipH="1">
          <a:off x="1542885" y="5055108"/>
          <a:ext cx="502957" cy="694018"/>
        </a:xfrm>
        <a:prstGeom prst="diagStripe">
          <a:avLst>
            <a:gd name="adj" fmla="val 80374"/>
          </a:avLst>
        </a:prstGeom>
        <a:effectLst/>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1</xdr:col>
      <xdr:colOff>626546</xdr:colOff>
      <xdr:row>26</xdr:row>
      <xdr:rowOff>55154</xdr:rowOff>
    </xdr:from>
    <xdr:to>
      <xdr:col>2</xdr:col>
      <xdr:colOff>477123</xdr:colOff>
      <xdr:row>28</xdr:row>
      <xdr:rowOff>122490</xdr:rowOff>
    </xdr:to>
    <xdr:sp macro="" textlink="">
      <xdr:nvSpPr>
        <xdr:cNvPr id="14" name="Franja diagonal 92">
          <a:extLst>
            <a:ext uri="{FF2B5EF4-FFF2-40B4-BE49-F238E27FC236}">
              <a16:creationId xmlns:a16="http://schemas.microsoft.com/office/drawing/2014/main" id="{A7BC412C-9360-4EDA-9C7E-0E97887B1759}"/>
            </a:ext>
          </a:extLst>
        </xdr:cNvPr>
        <xdr:cNvSpPr/>
      </xdr:nvSpPr>
      <xdr:spPr>
        <a:xfrm rot="16356346">
          <a:off x="1470667" y="4935558"/>
          <a:ext cx="448336" cy="612577"/>
        </a:xfrm>
        <a:prstGeom prst="diagStripe">
          <a:avLst>
            <a:gd name="adj" fmla="val 73064"/>
          </a:avLst>
        </a:prstGeom>
        <a:effectLst/>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6</xdr:col>
      <xdr:colOff>347383</xdr:colOff>
      <xdr:row>11</xdr:row>
      <xdr:rowOff>62752</xdr:rowOff>
    </xdr:from>
    <xdr:to>
      <xdr:col>8</xdr:col>
      <xdr:colOff>425822</xdr:colOff>
      <xdr:row>13</xdr:row>
      <xdr:rowOff>78441</xdr:rowOff>
    </xdr:to>
    <xdr:sp macro="" textlink="">
      <xdr:nvSpPr>
        <xdr:cNvPr id="15" name="Text Box 29">
          <a:extLst>
            <a:ext uri="{FF2B5EF4-FFF2-40B4-BE49-F238E27FC236}">
              <a16:creationId xmlns:a16="http://schemas.microsoft.com/office/drawing/2014/main" id="{AB296368-3B86-4D2A-A6C5-BBECA21BE85D}"/>
            </a:ext>
          </a:extLst>
        </xdr:cNvPr>
        <xdr:cNvSpPr txBox="1">
          <a:spLocks noChangeArrowheads="1"/>
        </xdr:cNvSpPr>
      </xdr:nvSpPr>
      <xdr:spPr bwMode="auto">
        <a:xfrm>
          <a:off x="5468023" y="2013472"/>
          <a:ext cx="1785319" cy="36620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personal ajeno a la EDAR-ERA a las AR</a:t>
          </a:r>
        </a:p>
      </xdr:txBody>
    </xdr:sp>
    <xdr:clientData/>
  </xdr:twoCellAnchor>
  <xdr:twoCellAnchor>
    <xdr:from>
      <xdr:col>5</xdr:col>
      <xdr:colOff>385883</xdr:colOff>
      <xdr:row>12</xdr:row>
      <xdr:rowOff>106989</xdr:rowOff>
    </xdr:from>
    <xdr:to>
      <xdr:col>6</xdr:col>
      <xdr:colOff>347783</xdr:colOff>
      <xdr:row>12</xdr:row>
      <xdr:rowOff>106989</xdr:rowOff>
    </xdr:to>
    <xdr:sp macro="" textlink="">
      <xdr:nvSpPr>
        <xdr:cNvPr id="16" name="Line 28">
          <a:extLst>
            <a:ext uri="{FF2B5EF4-FFF2-40B4-BE49-F238E27FC236}">
              <a16:creationId xmlns:a16="http://schemas.microsoft.com/office/drawing/2014/main" id="{44B41148-011D-4A3E-8324-ED9BBACD58B4}"/>
            </a:ext>
          </a:extLst>
        </xdr:cNvPr>
        <xdr:cNvSpPr>
          <a:spLocks noChangeShapeType="1"/>
        </xdr:cNvSpPr>
      </xdr:nvSpPr>
      <xdr:spPr bwMode="auto">
        <a:xfrm>
          <a:off x="4653083" y="2232969"/>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563630</xdr:colOff>
      <xdr:row>11</xdr:row>
      <xdr:rowOff>694</xdr:rowOff>
    </xdr:from>
    <xdr:to>
      <xdr:col>6</xdr:col>
      <xdr:colOff>47066</xdr:colOff>
      <xdr:row>11</xdr:row>
      <xdr:rowOff>181537</xdr:rowOff>
    </xdr:to>
    <xdr:sp macro="" textlink="">
      <xdr:nvSpPr>
        <xdr:cNvPr id="17" name="Text Box 29">
          <a:extLst>
            <a:ext uri="{FF2B5EF4-FFF2-40B4-BE49-F238E27FC236}">
              <a16:creationId xmlns:a16="http://schemas.microsoft.com/office/drawing/2014/main" id="{8AB8A176-3C22-4188-9C92-C591CC6DDC0A}"/>
            </a:ext>
          </a:extLst>
        </xdr:cNvPr>
        <xdr:cNvSpPr txBox="1">
          <a:spLocks noChangeArrowheads="1"/>
        </xdr:cNvSpPr>
      </xdr:nvSpPr>
      <xdr:spPr bwMode="auto">
        <a:xfrm>
          <a:off x="4830830" y="1951414"/>
          <a:ext cx="336876" cy="17322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E-2</a:t>
          </a:r>
        </a:p>
      </xdr:txBody>
    </xdr:sp>
    <xdr:clientData/>
  </xdr:twoCellAnchor>
  <xdr:twoCellAnchor>
    <xdr:from>
      <xdr:col>2</xdr:col>
      <xdr:colOff>437029</xdr:colOff>
      <xdr:row>13</xdr:row>
      <xdr:rowOff>125506</xdr:rowOff>
    </xdr:from>
    <xdr:to>
      <xdr:col>4</xdr:col>
      <xdr:colOff>634254</xdr:colOff>
      <xdr:row>15</xdr:row>
      <xdr:rowOff>112060</xdr:rowOff>
    </xdr:to>
    <xdr:sp macro="" textlink="">
      <xdr:nvSpPr>
        <xdr:cNvPr id="18" name="Text Box 29">
          <a:extLst>
            <a:ext uri="{FF2B5EF4-FFF2-40B4-BE49-F238E27FC236}">
              <a16:creationId xmlns:a16="http://schemas.microsoft.com/office/drawing/2014/main" id="{EE1C0585-3B26-45DB-AC7E-608EFCEC955E}"/>
            </a:ext>
          </a:extLst>
        </xdr:cNvPr>
        <xdr:cNvSpPr txBox="1">
          <a:spLocks noChangeArrowheads="1"/>
        </xdr:cNvSpPr>
      </xdr:nvSpPr>
      <xdr:spPr bwMode="auto">
        <a:xfrm>
          <a:off x="2143909" y="2426746"/>
          <a:ext cx="1904105" cy="3370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trabajadores a AR de calidad insuficiente</a:t>
          </a:r>
        </a:p>
      </xdr:txBody>
    </xdr:sp>
    <xdr:clientData/>
  </xdr:twoCellAnchor>
  <xdr:twoCellAnchor>
    <xdr:from>
      <xdr:col>5</xdr:col>
      <xdr:colOff>115393</xdr:colOff>
      <xdr:row>13</xdr:row>
      <xdr:rowOff>34311</xdr:rowOff>
    </xdr:from>
    <xdr:to>
      <xdr:col>5</xdr:col>
      <xdr:colOff>360829</xdr:colOff>
      <xdr:row>14</xdr:row>
      <xdr:rowOff>24654</xdr:rowOff>
    </xdr:to>
    <xdr:sp macro="" textlink="">
      <xdr:nvSpPr>
        <xdr:cNvPr id="19" name="Text Box 29">
          <a:extLst>
            <a:ext uri="{FF2B5EF4-FFF2-40B4-BE49-F238E27FC236}">
              <a16:creationId xmlns:a16="http://schemas.microsoft.com/office/drawing/2014/main" id="{C042D473-E26E-4FEF-940A-4EBEDCC7A97F}"/>
            </a:ext>
          </a:extLst>
        </xdr:cNvPr>
        <xdr:cNvSpPr txBox="1">
          <a:spLocks noChangeArrowheads="1"/>
        </xdr:cNvSpPr>
      </xdr:nvSpPr>
      <xdr:spPr bwMode="auto">
        <a:xfrm>
          <a:off x="4382593" y="2335551"/>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E-3</a:t>
          </a:r>
        </a:p>
      </xdr:txBody>
    </xdr:sp>
    <xdr:clientData/>
  </xdr:twoCellAnchor>
  <xdr:twoCellAnchor>
    <xdr:from>
      <xdr:col>5</xdr:col>
      <xdr:colOff>643618</xdr:colOff>
      <xdr:row>15</xdr:row>
      <xdr:rowOff>95783</xdr:rowOff>
    </xdr:from>
    <xdr:to>
      <xdr:col>6</xdr:col>
      <xdr:colOff>605518</xdr:colOff>
      <xdr:row>15</xdr:row>
      <xdr:rowOff>95783</xdr:rowOff>
    </xdr:to>
    <xdr:sp macro="" textlink="">
      <xdr:nvSpPr>
        <xdr:cNvPr id="20" name="Line 28">
          <a:extLst>
            <a:ext uri="{FF2B5EF4-FFF2-40B4-BE49-F238E27FC236}">
              <a16:creationId xmlns:a16="http://schemas.microsoft.com/office/drawing/2014/main" id="{30784B18-B6EC-4DE1-8B33-0646E362C1A6}"/>
            </a:ext>
          </a:extLst>
        </xdr:cNvPr>
        <xdr:cNvSpPr>
          <a:spLocks noChangeShapeType="1"/>
        </xdr:cNvSpPr>
      </xdr:nvSpPr>
      <xdr:spPr bwMode="auto">
        <a:xfrm>
          <a:off x="4910818" y="2747543"/>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6</xdr:col>
      <xdr:colOff>567016</xdr:colOff>
      <xdr:row>14</xdr:row>
      <xdr:rowOff>64994</xdr:rowOff>
    </xdr:from>
    <xdr:to>
      <xdr:col>9</xdr:col>
      <xdr:colOff>112059</xdr:colOff>
      <xdr:row>16</xdr:row>
      <xdr:rowOff>44823</xdr:rowOff>
    </xdr:to>
    <xdr:sp macro="" textlink="">
      <xdr:nvSpPr>
        <xdr:cNvPr id="21" name="Text Box 29">
          <a:extLst>
            <a:ext uri="{FF2B5EF4-FFF2-40B4-BE49-F238E27FC236}">
              <a16:creationId xmlns:a16="http://schemas.microsoft.com/office/drawing/2014/main" id="{2B86D66E-7491-49F0-8A71-BB0F01C47D33}"/>
            </a:ext>
          </a:extLst>
        </xdr:cNvPr>
        <xdr:cNvSpPr txBox="1">
          <a:spLocks noChangeArrowheads="1"/>
        </xdr:cNvSpPr>
      </xdr:nvSpPr>
      <xdr:spPr bwMode="auto">
        <a:xfrm>
          <a:off x="5687656" y="2541494"/>
          <a:ext cx="2105363" cy="3303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Accidente operativo por malas prácticas de los operarios</a:t>
          </a:r>
        </a:p>
      </xdr:txBody>
    </xdr:sp>
    <xdr:clientData/>
  </xdr:twoCellAnchor>
  <xdr:twoCellAnchor>
    <xdr:from>
      <xdr:col>6</xdr:col>
      <xdr:colOff>43677</xdr:colOff>
      <xdr:row>14</xdr:row>
      <xdr:rowOff>41035</xdr:rowOff>
    </xdr:from>
    <xdr:to>
      <xdr:col>6</xdr:col>
      <xdr:colOff>289113</xdr:colOff>
      <xdr:row>15</xdr:row>
      <xdr:rowOff>31378</xdr:rowOff>
    </xdr:to>
    <xdr:sp macro="" textlink="">
      <xdr:nvSpPr>
        <xdr:cNvPr id="22" name="Text Box 29">
          <a:extLst>
            <a:ext uri="{FF2B5EF4-FFF2-40B4-BE49-F238E27FC236}">
              <a16:creationId xmlns:a16="http://schemas.microsoft.com/office/drawing/2014/main" id="{1D9033B1-DCD2-40D3-9028-1FE947CEC7E4}"/>
            </a:ext>
          </a:extLst>
        </xdr:cNvPr>
        <xdr:cNvSpPr txBox="1">
          <a:spLocks noChangeArrowheads="1"/>
        </xdr:cNvSpPr>
      </xdr:nvSpPr>
      <xdr:spPr bwMode="auto">
        <a:xfrm>
          <a:off x="5164317" y="2517535"/>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E-4</a:t>
          </a:r>
        </a:p>
      </xdr:txBody>
    </xdr:sp>
    <xdr:clientData/>
  </xdr:twoCellAnchor>
  <xdr:twoCellAnchor>
    <xdr:from>
      <xdr:col>5</xdr:col>
      <xdr:colOff>107575</xdr:colOff>
      <xdr:row>17</xdr:row>
      <xdr:rowOff>129989</xdr:rowOff>
    </xdr:from>
    <xdr:to>
      <xdr:col>6</xdr:col>
      <xdr:colOff>6722</xdr:colOff>
      <xdr:row>17</xdr:row>
      <xdr:rowOff>129989</xdr:rowOff>
    </xdr:to>
    <xdr:sp macro="" textlink="">
      <xdr:nvSpPr>
        <xdr:cNvPr id="23" name="Line 28">
          <a:extLst>
            <a:ext uri="{FF2B5EF4-FFF2-40B4-BE49-F238E27FC236}">
              <a16:creationId xmlns:a16="http://schemas.microsoft.com/office/drawing/2014/main" id="{8C3F7675-8647-4E83-88A4-6D39E4EC2B08}"/>
            </a:ext>
          </a:extLst>
        </xdr:cNvPr>
        <xdr:cNvSpPr>
          <a:spLocks noChangeShapeType="1"/>
        </xdr:cNvSpPr>
      </xdr:nvSpPr>
      <xdr:spPr bwMode="auto">
        <a:xfrm flipH="1">
          <a:off x="4374775" y="3132269"/>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2</xdr:col>
      <xdr:colOff>649942</xdr:colOff>
      <xdr:row>16</xdr:row>
      <xdr:rowOff>76200</xdr:rowOff>
    </xdr:from>
    <xdr:to>
      <xdr:col>5</xdr:col>
      <xdr:colOff>80684</xdr:colOff>
      <xdr:row>18</xdr:row>
      <xdr:rowOff>78441</xdr:rowOff>
    </xdr:to>
    <xdr:sp macro="" textlink="">
      <xdr:nvSpPr>
        <xdr:cNvPr id="24" name="Text Box 29">
          <a:extLst>
            <a:ext uri="{FF2B5EF4-FFF2-40B4-BE49-F238E27FC236}">
              <a16:creationId xmlns:a16="http://schemas.microsoft.com/office/drawing/2014/main" id="{090EE358-54FE-49BD-9B5C-C19E9C8457A2}"/>
            </a:ext>
          </a:extLst>
        </xdr:cNvPr>
        <xdr:cNvSpPr txBox="1">
          <a:spLocks noChangeArrowheads="1"/>
        </xdr:cNvSpPr>
      </xdr:nvSpPr>
      <xdr:spPr bwMode="auto">
        <a:xfrm>
          <a:off x="2356822" y="2903220"/>
          <a:ext cx="1991062" cy="35276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Accidente operativo por fallos o roturas en la infraestructura</a:t>
          </a:r>
        </a:p>
      </xdr:txBody>
    </xdr:sp>
    <xdr:clientData/>
  </xdr:twoCellAnchor>
  <xdr:twoCellAnchor>
    <xdr:from>
      <xdr:col>5</xdr:col>
      <xdr:colOff>346234</xdr:colOff>
      <xdr:row>16</xdr:row>
      <xdr:rowOff>85859</xdr:rowOff>
    </xdr:from>
    <xdr:to>
      <xdr:col>5</xdr:col>
      <xdr:colOff>591670</xdr:colOff>
      <xdr:row>17</xdr:row>
      <xdr:rowOff>76202</xdr:rowOff>
    </xdr:to>
    <xdr:sp macro="" textlink="">
      <xdr:nvSpPr>
        <xdr:cNvPr id="25" name="Text Box 29">
          <a:extLst>
            <a:ext uri="{FF2B5EF4-FFF2-40B4-BE49-F238E27FC236}">
              <a16:creationId xmlns:a16="http://schemas.microsoft.com/office/drawing/2014/main" id="{C84F175D-E77D-4271-A497-EE5111856CE0}"/>
            </a:ext>
          </a:extLst>
        </xdr:cNvPr>
        <xdr:cNvSpPr txBox="1">
          <a:spLocks noChangeArrowheads="1"/>
        </xdr:cNvSpPr>
      </xdr:nvSpPr>
      <xdr:spPr bwMode="auto">
        <a:xfrm>
          <a:off x="4613434" y="2912879"/>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E-5</a:t>
          </a:r>
        </a:p>
      </xdr:txBody>
    </xdr:sp>
    <xdr:clientData/>
  </xdr:twoCellAnchor>
  <xdr:twoCellAnchor>
    <xdr:from>
      <xdr:col>7</xdr:col>
      <xdr:colOff>186017</xdr:colOff>
      <xdr:row>17</xdr:row>
      <xdr:rowOff>178600</xdr:rowOff>
    </xdr:from>
    <xdr:to>
      <xdr:col>9</xdr:col>
      <xdr:colOff>156882</xdr:colOff>
      <xdr:row>19</xdr:row>
      <xdr:rowOff>156881</xdr:rowOff>
    </xdr:to>
    <xdr:sp macro="" textlink="">
      <xdr:nvSpPr>
        <xdr:cNvPr id="26" name="Text Box 29">
          <a:extLst>
            <a:ext uri="{FF2B5EF4-FFF2-40B4-BE49-F238E27FC236}">
              <a16:creationId xmlns:a16="http://schemas.microsoft.com/office/drawing/2014/main" id="{8F2A2D50-A1E1-4613-8269-8841A3F74578}"/>
            </a:ext>
          </a:extLst>
        </xdr:cNvPr>
        <xdr:cNvSpPr txBox="1">
          <a:spLocks noChangeArrowheads="1"/>
        </xdr:cNvSpPr>
      </xdr:nvSpPr>
      <xdr:spPr bwMode="auto">
        <a:xfrm>
          <a:off x="6160097" y="3180880"/>
          <a:ext cx="1677745" cy="32880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Vandalismo en la EDAR-ERA</a:t>
          </a:r>
        </a:p>
      </xdr:txBody>
    </xdr:sp>
    <xdr:clientData/>
  </xdr:twoCellAnchor>
  <xdr:twoCellAnchor>
    <xdr:from>
      <xdr:col>6</xdr:col>
      <xdr:colOff>424677</xdr:colOff>
      <xdr:row>17</xdr:row>
      <xdr:rowOff>154641</xdr:rowOff>
    </xdr:from>
    <xdr:to>
      <xdr:col>6</xdr:col>
      <xdr:colOff>670113</xdr:colOff>
      <xdr:row>18</xdr:row>
      <xdr:rowOff>144984</xdr:rowOff>
    </xdr:to>
    <xdr:sp macro="" textlink="">
      <xdr:nvSpPr>
        <xdr:cNvPr id="27" name="Text Box 29">
          <a:extLst>
            <a:ext uri="{FF2B5EF4-FFF2-40B4-BE49-F238E27FC236}">
              <a16:creationId xmlns:a16="http://schemas.microsoft.com/office/drawing/2014/main" id="{D8F4486C-C17F-45BE-82F2-B7D4793947AB}"/>
            </a:ext>
          </a:extLst>
        </xdr:cNvPr>
        <xdr:cNvSpPr txBox="1">
          <a:spLocks noChangeArrowheads="1"/>
        </xdr:cNvSpPr>
      </xdr:nvSpPr>
      <xdr:spPr bwMode="auto">
        <a:xfrm>
          <a:off x="5545317" y="3156921"/>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E-6</a:t>
          </a:r>
        </a:p>
      </xdr:txBody>
    </xdr:sp>
    <xdr:clientData/>
  </xdr:twoCellAnchor>
  <xdr:twoCellAnchor>
    <xdr:from>
      <xdr:col>5</xdr:col>
      <xdr:colOff>372034</xdr:colOff>
      <xdr:row>20</xdr:row>
      <xdr:rowOff>103095</xdr:rowOff>
    </xdr:from>
    <xdr:to>
      <xdr:col>6</xdr:col>
      <xdr:colOff>271181</xdr:colOff>
      <xdr:row>20</xdr:row>
      <xdr:rowOff>103095</xdr:rowOff>
    </xdr:to>
    <xdr:sp macro="" textlink="">
      <xdr:nvSpPr>
        <xdr:cNvPr id="28" name="Line 28">
          <a:extLst>
            <a:ext uri="{FF2B5EF4-FFF2-40B4-BE49-F238E27FC236}">
              <a16:creationId xmlns:a16="http://schemas.microsoft.com/office/drawing/2014/main" id="{9DEBB703-A178-4D6D-A990-0754BC3B2FB2}"/>
            </a:ext>
          </a:extLst>
        </xdr:cNvPr>
        <xdr:cNvSpPr>
          <a:spLocks noChangeShapeType="1"/>
        </xdr:cNvSpPr>
      </xdr:nvSpPr>
      <xdr:spPr bwMode="auto">
        <a:xfrm flipH="1">
          <a:off x="4639234" y="3631155"/>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2</xdr:col>
      <xdr:colOff>392207</xdr:colOff>
      <xdr:row>19</xdr:row>
      <xdr:rowOff>49306</xdr:rowOff>
    </xdr:from>
    <xdr:to>
      <xdr:col>5</xdr:col>
      <xdr:colOff>345143</xdr:colOff>
      <xdr:row>21</xdr:row>
      <xdr:rowOff>44823</xdr:rowOff>
    </xdr:to>
    <xdr:sp macro="" textlink="">
      <xdr:nvSpPr>
        <xdr:cNvPr id="29" name="Text Box 29">
          <a:extLst>
            <a:ext uri="{FF2B5EF4-FFF2-40B4-BE49-F238E27FC236}">
              <a16:creationId xmlns:a16="http://schemas.microsoft.com/office/drawing/2014/main" id="{F8B8D0E2-5B5E-4B56-A0E5-BF7A4622B31B}"/>
            </a:ext>
          </a:extLst>
        </xdr:cNvPr>
        <xdr:cNvSpPr txBox="1">
          <a:spLocks noChangeArrowheads="1"/>
        </xdr:cNvSpPr>
      </xdr:nvSpPr>
      <xdr:spPr bwMode="auto">
        <a:xfrm>
          <a:off x="2099087" y="3402106"/>
          <a:ext cx="2513256" cy="34603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Eventos catastróficos metereológicos o sísmicos que afectan a la salud humana</a:t>
          </a:r>
        </a:p>
      </xdr:txBody>
    </xdr:sp>
    <xdr:clientData/>
  </xdr:twoCellAnchor>
  <xdr:twoCellAnchor>
    <xdr:from>
      <xdr:col>5</xdr:col>
      <xdr:colOff>610693</xdr:colOff>
      <xdr:row>19</xdr:row>
      <xdr:rowOff>58965</xdr:rowOff>
    </xdr:from>
    <xdr:to>
      <xdr:col>6</xdr:col>
      <xdr:colOff>94129</xdr:colOff>
      <xdr:row>20</xdr:row>
      <xdr:rowOff>49308</xdr:rowOff>
    </xdr:to>
    <xdr:sp macro="" textlink="">
      <xdr:nvSpPr>
        <xdr:cNvPr id="30" name="Text Box 29">
          <a:extLst>
            <a:ext uri="{FF2B5EF4-FFF2-40B4-BE49-F238E27FC236}">
              <a16:creationId xmlns:a16="http://schemas.microsoft.com/office/drawing/2014/main" id="{3A715D3F-B7AF-48F2-844A-C6AA5AC76F78}"/>
            </a:ext>
          </a:extLst>
        </xdr:cNvPr>
        <xdr:cNvSpPr txBox="1">
          <a:spLocks noChangeArrowheads="1"/>
        </xdr:cNvSpPr>
      </xdr:nvSpPr>
      <xdr:spPr bwMode="auto">
        <a:xfrm>
          <a:off x="4877893" y="3411765"/>
          <a:ext cx="33687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E-7</a:t>
          </a:r>
        </a:p>
      </xdr:txBody>
    </xdr:sp>
    <xdr:clientData/>
  </xdr:twoCellAnchor>
  <xdr:twoCellAnchor>
    <xdr:from>
      <xdr:col>5</xdr:col>
      <xdr:colOff>647697</xdr:colOff>
      <xdr:row>23</xdr:row>
      <xdr:rowOff>165847</xdr:rowOff>
    </xdr:from>
    <xdr:to>
      <xdr:col>6</xdr:col>
      <xdr:colOff>546844</xdr:colOff>
      <xdr:row>23</xdr:row>
      <xdr:rowOff>165847</xdr:rowOff>
    </xdr:to>
    <xdr:sp macro="" textlink="">
      <xdr:nvSpPr>
        <xdr:cNvPr id="31" name="Line 28">
          <a:extLst>
            <a:ext uri="{FF2B5EF4-FFF2-40B4-BE49-F238E27FC236}">
              <a16:creationId xmlns:a16="http://schemas.microsoft.com/office/drawing/2014/main" id="{CD9C7524-72B2-475E-95DB-01C755327912}"/>
            </a:ext>
          </a:extLst>
        </xdr:cNvPr>
        <xdr:cNvSpPr>
          <a:spLocks noChangeShapeType="1"/>
        </xdr:cNvSpPr>
      </xdr:nvSpPr>
      <xdr:spPr bwMode="auto">
        <a:xfrm flipH="1">
          <a:off x="4914897" y="4219687"/>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3</xdr:col>
      <xdr:colOff>257734</xdr:colOff>
      <xdr:row>22</xdr:row>
      <xdr:rowOff>134470</xdr:rowOff>
    </xdr:from>
    <xdr:to>
      <xdr:col>5</xdr:col>
      <xdr:colOff>688041</xdr:colOff>
      <xdr:row>24</xdr:row>
      <xdr:rowOff>136711</xdr:rowOff>
    </xdr:to>
    <xdr:sp macro="" textlink="">
      <xdr:nvSpPr>
        <xdr:cNvPr id="32" name="Text Box 29">
          <a:extLst>
            <a:ext uri="{FF2B5EF4-FFF2-40B4-BE49-F238E27FC236}">
              <a16:creationId xmlns:a16="http://schemas.microsoft.com/office/drawing/2014/main" id="{E0D944C0-4DDA-4A9B-92A5-391B1BF9F5C8}"/>
            </a:ext>
          </a:extLst>
        </xdr:cNvPr>
        <xdr:cNvSpPr txBox="1">
          <a:spLocks noChangeArrowheads="1"/>
        </xdr:cNvSpPr>
      </xdr:nvSpPr>
      <xdr:spPr bwMode="auto">
        <a:xfrm>
          <a:off x="2818054" y="4013050"/>
          <a:ext cx="2137187" cy="35276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Vertidos de AR al medio por fallo o rotura de la infraestructura</a:t>
          </a:r>
        </a:p>
      </xdr:txBody>
    </xdr:sp>
    <xdr:clientData/>
  </xdr:twoCellAnchor>
  <xdr:twoCellAnchor>
    <xdr:from>
      <xdr:col>6</xdr:col>
      <xdr:colOff>101945</xdr:colOff>
      <xdr:row>22</xdr:row>
      <xdr:rowOff>88099</xdr:rowOff>
    </xdr:from>
    <xdr:to>
      <xdr:col>6</xdr:col>
      <xdr:colOff>347381</xdr:colOff>
      <xdr:row>23</xdr:row>
      <xdr:rowOff>78442</xdr:rowOff>
    </xdr:to>
    <xdr:sp macro="" textlink="">
      <xdr:nvSpPr>
        <xdr:cNvPr id="33" name="Text Box 29">
          <a:extLst>
            <a:ext uri="{FF2B5EF4-FFF2-40B4-BE49-F238E27FC236}">
              <a16:creationId xmlns:a16="http://schemas.microsoft.com/office/drawing/2014/main" id="{34914704-F5D2-4FA1-8827-56E31979B5EF}"/>
            </a:ext>
          </a:extLst>
        </xdr:cNvPr>
        <xdr:cNvSpPr txBox="1">
          <a:spLocks noChangeArrowheads="1"/>
        </xdr:cNvSpPr>
      </xdr:nvSpPr>
      <xdr:spPr bwMode="auto">
        <a:xfrm>
          <a:off x="5222585" y="3966679"/>
          <a:ext cx="245436" cy="165603"/>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E-9</a:t>
          </a:r>
        </a:p>
      </xdr:txBody>
    </xdr:sp>
    <xdr:clientData/>
  </xdr:twoCellAnchor>
  <xdr:twoCellAnchor>
    <xdr:from>
      <xdr:col>6</xdr:col>
      <xdr:colOff>392607</xdr:colOff>
      <xdr:row>21</xdr:row>
      <xdr:rowOff>137805</xdr:rowOff>
    </xdr:from>
    <xdr:to>
      <xdr:col>7</xdr:col>
      <xdr:colOff>354507</xdr:colOff>
      <xdr:row>21</xdr:row>
      <xdr:rowOff>137805</xdr:rowOff>
    </xdr:to>
    <xdr:sp macro="" textlink="">
      <xdr:nvSpPr>
        <xdr:cNvPr id="34" name="Line 28">
          <a:extLst>
            <a:ext uri="{FF2B5EF4-FFF2-40B4-BE49-F238E27FC236}">
              <a16:creationId xmlns:a16="http://schemas.microsoft.com/office/drawing/2014/main" id="{4FB8F18A-7163-47C6-880A-D8961B84246A}"/>
            </a:ext>
          </a:extLst>
        </xdr:cNvPr>
        <xdr:cNvSpPr>
          <a:spLocks noChangeShapeType="1"/>
        </xdr:cNvSpPr>
      </xdr:nvSpPr>
      <xdr:spPr bwMode="auto">
        <a:xfrm>
          <a:off x="5513247" y="3841125"/>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6</xdr:col>
      <xdr:colOff>610695</xdr:colOff>
      <xdr:row>20</xdr:row>
      <xdr:rowOff>105335</xdr:rowOff>
    </xdr:from>
    <xdr:to>
      <xdr:col>7</xdr:col>
      <xdr:colOff>94131</xdr:colOff>
      <xdr:row>21</xdr:row>
      <xdr:rowOff>95678</xdr:rowOff>
    </xdr:to>
    <xdr:sp macro="" textlink="">
      <xdr:nvSpPr>
        <xdr:cNvPr id="35" name="Text Box 29">
          <a:extLst>
            <a:ext uri="{FF2B5EF4-FFF2-40B4-BE49-F238E27FC236}">
              <a16:creationId xmlns:a16="http://schemas.microsoft.com/office/drawing/2014/main" id="{343786D1-DEC0-467A-B352-1DE055C595CF}"/>
            </a:ext>
          </a:extLst>
        </xdr:cNvPr>
        <xdr:cNvSpPr txBox="1">
          <a:spLocks noChangeArrowheads="1"/>
        </xdr:cNvSpPr>
      </xdr:nvSpPr>
      <xdr:spPr bwMode="auto">
        <a:xfrm>
          <a:off x="5731335" y="3633395"/>
          <a:ext cx="336876" cy="165603"/>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E-8</a:t>
          </a:r>
        </a:p>
      </xdr:txBody>
    </xdr:sp>
    <xdr:clientData/>
  </xdr:twoCellAnchor>
  <xdr:twoCellAnchor>
    <xdr:from>
      <xdr:col>7</xdr:col>
      <xdr:colOff>376518</xdr:colOff>
      <xdr:row>20</xdr:row>
      <xdr:rowOff>123265</xdr:rowOff>
    </xdr:from>
    <xdr:to>
      <xdr:col>10</xdr:col>
      <xdr:colOff>329454</xdr:colOff>
      <xdr:row>22</xdr:row>
      <xdr:rowOff>118782</xdr:rowOff>
    </xdr:to>
    <xdr:sp macro="" textlink="">
      <xdr:nvSpPr>
        <xdr:cNvPr id="36" name="Text Box 29">
          <a:extLst>
            <a:ext uri="{FF2B5EF4-FFF2-40B4-BE49-F238E27FC236}">
              <a16:creationId xmlns:a16="http://schemas.microsoft.com/office/drawing/2014/main" id="{16157FFF-E758-4502-A6CE-88D551352522}"/>
            </a:ext>
          </a:extLst>
        </xdr:cNvPr>
        <xdr:cNvSpPr txBox="1">
          <a:spLocks noChangeArrowheads="1"/>
        </xdr:cNvSpPr>
      </xdr:nvSpPr>
      <xdr:spPr bwMode="auto">
        <a:xfrm>
          <a:off x="6350598" y="3651325"/>
          <a:ext cx="2513256" cy="34603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Eventos catastróficos metereológicos o sísmicos que afectan al medio ambiente</a:t>
          </a:r>
        </a:p>
      </xdr:txBody>
    </xdr:sp>
    <xdr:clientData/>
  </xdr:twoCellAnchor>
  <xdr:twoCellAnchor>
    <xdr:from>
      <xdr:col>6</xdr:col>
      <xdr:colOff>668271</xdr:colOff>
      <xdr:row>25</xdr:row>
      <xdr:rowOff>10058</xdr:rowOff>
    </xdr:from>
    <xdr:to>
      <xdr:col>7</xdr:col>
      <xdr:colOff>630171</xdr:colOff>
      <xdr:row>25</xdr:row>
      <xdr:rowOff>10058</xdr:rowOff>
    </xdr:to>
    <xdr:sp macro="" textlink="">
      <xdr:nvSpPr>
        <xdr:cNvPr id="37" name="Line 28">
          <a:extLst>
            <a:ext uri="{FF2B5EF4-FFF2-40B4-BE49-F238E27FC236}">
              <a16:creationId xmlns:a16="http://schemas.microsoft.com/office/drawing/2014/main" id="{37C52843-F5DE-44A8-854E-07AD0BF1E772}"/>
            </a:ext>
          </a:extLst>
        </xdr:cNvPr>
        <xdr:cNvSpPr>
          <a:spLocks noChangeShapeType="1"/>
        </xdr:cNvSpPr>
      </xdr:nvSpPr>
      <xdr:spPr bwMode="auto">
        <a:xfrm>
          <a:off x="5788911" y="4414418"/>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7</xdr:col>
      <xdr:colOff>124359</xdr:colOff>
      <xdr:row>23</xdr:row>
      <xdr:rowOff>168089</xdr:rowOff>
    </xdr:from>
    <xdr:to>
      <xdr:col>7</xdr:col>
      <xdr:colOff>459441</xdr:colOff>
      <xdr:row>24</xdr:row>
      <xdr:rowOff>156883</xdr:rowOff>
    </xdr:to>
    <xdr:sp macro="" textlink="">
      <xdr:nvSpPr>
        <xdr:cNvPr id="38" name="Text Box 29">
          <a:extLst>
            <a:ext uri="{FF2B5EF4-FFF2-40B4-BE49-F238E27FC236}">
              <a16:creationId xmlns:a16="http://schemas.microsoft.com/office/drawing/2014/main" id="{EDE33F02-A37F-4112-AEAD-0CBA0C8EE668}"/>
            </a:ext>
          </a:extLst>
        </xdr:cNvPr>
        <xdr:cNvSpPr txBox="1">
          <a:spLocks noChangeArrowheads="1"/>
        </xdr:cNvSpPr>
      </xdr:nvSpPr>
      <xdr:spPr bwMode="auto">
        <a:xfrm>
          <a:off x="6098439" y="4221929"/>
          <a:ext cx="335082" cy="164054"/>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E-10</a:t>
          </a:r>
        </a:p>
      </xdr:txBody>
    </xdr:sp>
    <xdr:clientData/>
  </xdr:twoCellAnchor>
  <xdr:twoCellAnchor>
    <xdr:from>
      <xdr:col>7</xdr:col>
      <xdr:colOff>652182</xdr:colOff>
      <xdr:row>23</xdr:row>
      <xdr:rowOff>186018</xdr:rowOff>
    </xdr:from>
    <xdr:to>
      <xdr:col>10</xdr:col>
      <xdr:colOff>246529</xdr:colOff>
      <xdr:row>25</xdr:row>
      <xdr:rowOff>181535</xdr:rowOff>
    </xdr:to>
    <xdr:sp macro="" textlink="">
      <xdr:nvSpPr>
        <xdr:cNvPr id="39" name="Text Box 29">
          <a:extLst>
            <a:ext uri="{FF2B5EF4-FFF2-40B4-BE49-F238E27FC236}">
              <a16:creationId xmlns:a16="http://schemas.microsoft.com/office/drawing/2014/main" id="{C45BFFE9-5A52-42A6-9839-052EDFB5798F}"/>
            </a:ext>
          </a:extLst>
        </xdr:cNvPr>
        <xdr:cNvSpPr txBox="1">
          <a:spLocks noChangeArrowheads="1"/>
        </xdr:cNvSpPr>
      </xdr:nvSpPr>
      <xdr:spPr bwMode="auto">
        <a:xfrm>
          <a:off x="6626262" y="4232238"/>
          <a:ext cx="2154667" cy="34603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Llegada de agua con contaminación elevada a la ERA</a:t>
          </a:r>
        </a:p>
      </xdr:txBody>
    </xdr:sp>
    <xdr:clientData/>
  </xdr:twoCellAnchor>
  <xdr:twoCellAnchor>
    <xdr:from>
      <xdr:col>6</xdr:col>
      <xdr:colOff>127744</xdr:colOff>
      <xdr:row>27</xdr:row>
      <xdr:rowOff>4483</xdr:rowOff>
    </xdr:from>
    <xdr:to>
      <xdr:col>7</xdr:col>
      <xdr:colOff>26891</xdr:colOff>
      <xdr:row>27</xdr:row>
      <xdr:rowOff>4483</xdr:rowOff>
    </xdr:to>
    <xdr:sp macro="" textlink="">
      <xdr:nvSpPr>
        <xdr:cNvPr id="40" name="Line 28">
          <a:extLst>
            <a:ext uri="{FF2B5EF4-FFF2-40B4-BE49-F238E27FC236}">
              <a16:creationId xmlns:a16="http://schemas.microsoft.com/office/drawing/2014/main" id="{20AA27A9-3579-4A19-B16E-88B356F095E5}"/>
            </a:ext>
          </a:extLst>
        </xdr:cNvPr>
        <xdr:cNvSpPr>
          <a:spLocks noChangeShapeType="1"/>
        </xdr:cNvSpPr>
      </xdr:nvSpPr>
      <xdr:spPr bwMode="auto">
        <a:xfrm flipH="1">
          <a:off x="5248384" y="4759363"/>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3</xdr:col>
      <xdr:colOff>432544</xdr:colOff>
      <xdr:row>26</xdr:row>
      <xdr:rowOff>29136</xdr:rowOff>
    </xdr:from>
    <xdr:to>
      <xdr:col>6</xdr:col>
      <xdr:colOff>100851</xdr:colOff>
      <xdr:row>27</xdr:row>
      <xdr:rowOff>89648</xdr:rowOff>
    </xdr:to>
    <xdr:sp macro="" textlink="">
      <xdr:nvSpPr>
        <xdr:cNvPr id="41" name="Text Box 29">
          <a:extLst>
            <a:ext uri="{FF2B5EF4-FFF2-40B4-BE49-F238E27FC236}">
              <a16:creationId xmlns:a16="http://schemas.microsoft.com/office/drawing/2014/main" id="{84D8A0F1-6707-4C62-AC34-1903D9DBFA19}"/>
            </a:ext>
          </a:extLst>
        </xdr:cNvPr>
        <xdr:cNvSpPr txBox="1">
          <a:spLocks noChangeArrowheads="1"/>
        </xdr:cNvSpPr>
      </xdr:nvSpPr>
      <xdr:spPr bwMode="auto">
        <a:xfrm>
          <a:off x="2992864" y="4608756"/>
          <a:ext cx="2228627" cy="235772"/>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1" u="none" strike="noStrike" baseline="0">
              <a:solidFill>
                <a:schemeClr val="tx1">
                  <a:lumMod val="50000"/>
                  <a:lumOff val="50000"/>
                </a:schemeClr>
              </a:solidFill>
              <a:latin typeface="+mj-lt"/>
              <a:cs typeface="Arial"/>
            </a:rPr>
            <a:t>Suceso </a:t>
          </a:r>
        </a:p>
      </xdr:txBody>
    </xdr:sp>
    <xdr:clientData/>
  </xdr:twoCellAnchor>
  <xdr:twoCellAnchor>
    <xdr:from>
      <xdr:col>6</xdr:col>
      <xdr:colOff>343992</xdr:colOff>
      <xdr:row>25</xdr:row>
      <xdr:rowOff>117235</xdr:rowOff>
    </xdr:from>
    <xdr:to>
      <xdr:col>6</xdr:col>
      <xdr:colOff>589428</xdr:colOff>
      <xdr:row>26</xdr:row>
      <xdr:rowOff>107578</xdr:rowOff>
    </xdr:to>
    <xdr:sp macro="" textlink="">
      <xdr:nvSpPr>
        <xdr:cNvPr id="42" name="Text Box 29">
          <a:extLst>
            <a:ext uri="{FF2B5EF4-FFF2-40B4-BE49-F238E27FC236}">
              <a16:creationId xmlns:a16="http://schemas.microsoft.com/office/drawing/2014/main" id="{949C192B-252A-4558-B393-58D11FBAFC7A}"/>
            </a:ext>
          </a:extLst>
        </xdr:cNvPr>
        <xdr:cNvSpPr txBox="1">
          <a:spLocks noChangeArrowheads="1"/>
        </xdr:cNvSpPr>
      </xdr:nvSpPr>
      <xdr:spPr bwMode="auto">
        <a:xfrm>
          <a:off x="5464632" y="4521595"/>
          <a:ext cx="245436" cy="165603"/>
        </a:xfrm>
        <a:prstGeom prst="rect">
          <a:avLst/>
        </a:prstGeom>
        <a:solidFill>
          <a:schemeClr val="bg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1" u="none" strike="noStrike" baseline="0">
              <a:solidFill>
                <a:schemeClr val="tx1">
                  <a:lumMod val="50000"/>
                  <a:lumOff val="50000"/>
                </a:schemeClr>
              </a:solidFill>
              <a:latin typeface="Arial"/>
              <a:cs typeface="Arial"/>
            </a:rPr>
            <a:t>E-n</a:t>
          </a:r>
        </a:p>
      </xdr:txBody>
    </xdr:sp>
    <xdr:clientData/>
  </xdr:twoCellAnchor>
  <xdr:twoCellAnchor>
    <xdr:from>
      <xdr:col>4</xdr:col>
      <xdr:colOff>572621</xdr:colOff>
      <xdr:row>47</xdr:row>
      <xdr:rowOff>55361</xdr:rowOff>
    </xdr:from>
    <xdr:to>
      <xdr:col>6</xdr:col>
      <xdr:colOff>740621</xdr:colOff>
      <xdr:row>49</xdr:row>
      <xdr:rowOff>87429</xdr:rowOff>
    </xdr:to>
    <xdr:sp macro="" textlink="">
      <xdr:nvSpPr>
        <xdr:cNvPr id="43" name="Text Box 10">
          <a:extLst>
            <a:ext uri="{FF2B5EF4-FFF2-40B4-BE49-F238E27FC236}">
              <a16:creationId xmlns:a16="http://schemas.microsoft.com/office/drawing/2014/main" id="{67DDBA30-992B-4EB0-A8B1-2A3D8B6D92D5}"/>
            </a:ext>
          </a:extLst>
        </xdr:cNvPr>
        <xdr:cNvSpPr txBox="1">
          <a:spLocks noChangeArrowheads="1"/>
        </xdr:cNvSpPr>
      </xdr:nvSpPr>
      <xdr:spPr bwMode="auto">
        <a:xfrm>
          <a:off x="3986381" y="8315441"/>
          <a:ext cx="1874880" cy="382588"/>
        </a:xfrm>
        <a:prstGeom prst="rect">
          <a:avLst/>
        </a:prstGeom>
        <a:solidFill>
          <a:schemeClr val="accent1">
            <a:lumMod val="75000"/>
          </a:schemeClr>
        </a:solidFill>
        <a:ln w="9525">
          <a:noFill/>
          <a:miter lim="800000"/>
          <a:headEnd/>
          <a:tailEnd/>
        </a:ln>
      </xdr:spPr>
      <xdr:txBody>
        <a:bodyPr vertOverflow="clip" wrap="square" lIns="27432" tIns="22860" rIns="0" bIns="0" anchor="ctr" upright="1"/>
        <a:lstStyle/>
        <a:p>
          <a:pPr algn="ctr" rtl="0">
            <a:defRPr sz="1000"/>
          </a:pPr>
          <a:r>
            <a:rPr lang="es-CO" sz="1100" b="1" i="0" u="none" strike="noStrike" baseline="0">
              <a:solidFill>
                <a:schemeClr val="bg1"/>
              </a:solidFill>
              <a:latin typeface="Aharoni" panose="02010803020104030203" pitchFamily="2" charset="-79"/>
              <a:cs typeface="Aharoni" panose="02010803020104030203" pitchFamily="2" charset="-79"/>
            </a:rPr>
            <a:t>DISTRIBUCIÓN</a:t>
          </a:r>
        </a:p>
      </xdr:txBody>
    </xdr:sp>
    <xdr:clientData/>
  </xdr:twoCellAnchor>
  <xdr:twoCellAnchor>
    <xdr:from>
      <xdr:col>7</xdr:col>
      <xdr:colOff>306697</xdr:colOff>
      <xdr:row>37</xdr:row>
      <xdr:rowOff>33111</xdr:rowOff>
    </xdr:from>
    <xdr:to>
      <xdr:col>8</xdr:col>
      <xdr:colOff>270412</xdr:colOff>
      <xdr:row>37</xdr:row>
      <xdr:rowOff>33111</xdr:rowOff>
    </xdr:to>
    <xdr:sp macro="" textlink="">
      <xdr:nvSpPr>
        <xdr:cNvPr id="44" name="Line 28">
          <a:extLst>
            <a:ext uri="{FF2B5EF4-FFF2-40B4-BE49-F238E27FC236}">
              <a16:creationId xmlns:a16="http://schemas.microsoft.com/office/drawing/2014/main" id="{852B17A9-A883-4403-8321-F112168954F1}"/>
            </a:ext>
          </a:extLst>
        </xdr:cNvPr>
        <xdr:cNvSpPr>
          <a:spLocks noChangeShapeType="1"/>
        </xdr:cNvSpPr>
      </xdr:nvSpPr>
      <xdr:spPr bwMode="auto">
        <a:xfrm>
          <a:off x="6280777" y="6540591"/>
          <a:ext cx="81715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3</xdr:col>
      <xdr:colOff>649941</xdr:colOff>
      <xdr:row>43</xdr:row>
      <xdr:rowOff>89645</xdr:rowOff>
    </xdr:from>
    <xdr:to>
      <xdr:col>5</xdr:col>
      <xdr:colOff>201706</xdr:colOff>
      <xdr:row>45</xdr:row>
      <xdr:rowOff>89646</xdr:rowOff>
    </xdr:to>
    <xdr:sp macro="" textlink="">
      <xdr:nvSpPr>
        <xdr:cNvPr id="45" name="Text Box 29">
          <a:extLst>
            <a:ext uri="{FF2B5EF4-FFF2-40B4-BE49-F238E27FC236}">
              <a16:creationId xmlns:a16="http://schemas.microsoft.com/office/drawing/2014/main" id="{5668619C-B44F-4B81-9140-29085C0F62CC}"/>
            </a:ext>
          </a:extLst>
        </xdr:cNvPr>
        <xdr:cNvSpPr txBox="1">
          <a:spLocks noChangeArrowheads="1"/>
        </xdr:cNvSpPr>
      </xdr:nvSpPr>
      <xdr:spPr bwMode="auto">
        <a:xfrm>
          <a:off x="3210261" y="7648685"/>
          <a:ext cx="1258645" cy="35052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los trabajadores a AR</a:t>
          </a:r>
        </a:p>
      </xdr:txBody>
    </xdr:sp>
    <xdr:clientData/>
  </xdr:twoCellAnchor>
  <xdr:twoCellAnchor>
    <xdr:from>
      <xdr:col>5</xdr:col>
      <xdr:colOff>449329</xdr:colOff>
      <xdr:row>43</xdr:row>
      <xdr:rowOff>9656</xdr:rowOff>
    </xdr:from>
    <xdr:to>
      <xdr:col>5</xdr:col>
      <xdr:colOff>694765</xdr:colOff>
      <xdr:row>43</xdr:row>
      <xdr:rowOff>190499</xdr:rowOff>
    </xdr:to>
    <xdr:sp macro="" textlink="">
      <xdr:nvSpPr>
        <xdr:cNvPr id="46" name="Text Box 29">
          <a:extLst>
            <a:ext uri="{FF2B5EF4-FFF2-40B4-BE49-F238E27FC236}">
              <a16:creationId xmlns:a16="http://schemas.microsoft.com/office/drawing/2014/main" id="{263A20F8-E2B7-45DE-B27D-CE5F0763CF0B}"/>
            </a:ext>
          </a:extLst>
        </xdr:cNvPr>
        <xdr:cNvSpPr txBox="1">
          <a:spLocks noChangeArrowheads="1"/>
        </xdr:cNvSpPr>
      </xdr:nvSpPr>
      <xdr:spPr bwMode="auto">
        <a:xfrm>
          <a:off x="4716529" y="7568696"/>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D-1</a:t>
          </a:r>
        </a:p>
      </xdr:txBody>
    </xdr:sp>
    <xdr:clientData/>
  </xdr:twoCellAnchor>
  <xdr:twoCellAnchor>
    <xdr:from>
      <xdr:col>7</xdr:col>
      <xdr:colOff>425825</xdr:colOff>
      <xdr:row>41</xdr:row>
      <xdr:rowOff>141193</xdr:rowOff>
    </xdr:from>
    <xdr:to>
      <xdr:col>9</xdr:col>
      <xdr:colOff>672354</xdr:colOff>
      <xdr:row>43</xdr:row>
      <xdr:rowOff>156882</xdr:rowOff>
    </xdr:to>
    <xdr:sp macro="" textlink="">
      <xdr:nvSpPr>
        <xdr:cNvPr id="47" name="Text Box 29">
          <a:extLst>
            <a:ext uri="{FF2B5EF4-FFF2-40B4-BE49-F238E27FC236}">
              <a16:creationId xmlns:a16="http://schemas.microsoft.com/office/drawing/2014/main" id="{F9C6A686-4DA7-48F8-B19C-341E90FE17CD}"/>
            </a:ext>
          </a:extLst>
        </xdr:cNvPr>
        <xdr:cNvSpPr txBox="1">
          <a:spLocks noChangeArrowheads="1"/>
        </xdr:cNvSpPr>
      </xdr:nvSpPr>
      <xdr:spPr bwMode="auto">
        <a:xfrm>
          <a:off x="6399905" y="7349713"/>
          <a:ext cx="1953409" cy="36620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personal ajeno al sistema de distribución a las AR</a:t>
          </a:r>
        </a:p>
      </xdr:txBody>
    </xdr:sp>
    <xdr:clientData/>
  </xdr:twoCellAnchor>
  <xdr:twoCellAnchor>
    <xdr:from>
      <xdr:col>6</xdr:col>
      <xdr:colOff>430706</xdr:colOff>
      <xdr:row>42</xdr:row>
      <xdr:rowOff>151813</xdr:rowOff>
    </xdr:from>
    <xdr:to>
      <xdr:col>7</xdr:col>
      <xdr:colOff>392606</xdr:colOff>
      <xdr:row>42</xdr:row>
      <xdr:rowOff>151813</xdr:rowOff>
    </xdr:to>
    <xdr:sp macro="" textlink="">
      <xdr:nvSpPr>
        <xdr:cNvPr id="48" name="Line 28">
          <a:extLst>
            <a:ext uri="{FF2B5EF4-FFF2-40B4-BE49-F238E27FC236}">
              <a16:creationId xmlns:a16="http://schemas.microsoft.com/office/drawing/2014/main" id="{7BF9319D-1379-437A-A678-7DBB0FF7468F}"/>
            </a:ext>
          </a:extLst>
        </xdr:cNvPr>
        <xdr:cNvSpPr>
          <a:spLocks noChangeShapeType="1"/>
        </xdr:cNvSpPr>
      </xdr:nvSpPr>
      <xdr:spPr bwMode="auto">
        <a:xfrm>
          <a:off x="5551346" y="7535593"/>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6</xdr:col>
      <xdr:colOff>686895</xdr:colOff>
      <xdr:row>41</xdr:row>
      <xdr:rowOff>101546</xdr:rowOff>
    </xdr:from>
    <xdr:to>
      <xdr:col>7</xdr:col>
      <xdr:colOff>170331</xdr:colOff>
      <xdr:row>42</xdr:row>
      <xdr:rowOff>91889</xdr:rowOff>
    </xdr:to>
    <xdr:sp macro="" textlink="">
      <xdr:nvSpPr>
        <xdr:cNvPr id="49" name="Text Box 29">
          <a:extLst>
            <a:ext uri="{FF2B5EF4-FFF2-40B4-BE49-F238E27FC236}">
              <a16:creationId xmlns:a16="http://schemas.microsoft.com/office/drawing/2014/main" id="{985F39DE-3325-4A1D-B40C-8660859C958F}"/>
            </a:ext>
          </a:extLst>
        </xdr:cNvPr>
        <xdr:cNvSpPr txBox="1">
          <a:spLocks noChangeArrowheads="1"/>
        </xdr:cNvSpPr>
      </xdr:nvSpPr>
      <xdr:spPr bwMode="auto">
        <a:xfrm>
          <a:off x="5807535" y="7310066"/>
          <a:ext cx="33687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D-2</a:t>
          </a:r>
        </a:p>
      </xdr:txBody>
    </xdr:sp>
    <xdr:clientData/>
  </xdr:twoCellAnchor>
  <xdr:twoCellAnchor>
    <xdr:from>
      <xdr:col>8</xdr:col>
      <xdr:colOff>320487</xdr:colOff>
      <xdr:row>36</xdr:row>
      <xdr:rowOff>77746</xdr:rowOff>
    </xdr:from>
    <xdr:to>
      <xdr:col>11</xdr:col>
      <xdr:colOff>78441</xdr:colOff>
      <xdr:row>38</xdr:row>
      <xdr:rowOff>56027</xdr:rowOff>
    </xdr:to>
    <xdr:sp macro="" textlink="">
      <xdr:nvSpPr>
        <xdr:cNvPr id="50" name="Text Box 29">
          <a:extLst>
            <a:ext uri="{FF2B5EF4-FFF2-40B4-BE49-F238E27FC236}">
              <a16:creationId xmlns:a16="http://schemas.microsoft.com/office/drawing/2014/main" id="{3F02D11E-4564-4833-A7F5-8D4747943BB2}"/>
            </a:ext>
          </a:extLst>
        </xdr:cNvPr>
        <xdr:cNvSpPr txBox="1">
          <a:spLocks noChangeArrowheads="1"/>
        </xdr:cNvSpPr>
      </xdr:nvSpPr>
      <xdr:spPr bwMode="auto">
        <a:xfrm>
          <a:off x="7148007" y="6409966"/>
          <a:ext cx="2318274" cy="32880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Fallos/Roturas en la infraestructura de distribución y seguridad</a:t>
          </a:r>
        </a:p>
      </xdr:txBody>
    </xdr:sp>
    <xdr:clientData/>
  </xdr:twoCellAnchor>
  <xdr:twoCellAnchor>
    <xdr:from>
      <xdr:col>6</xdr:col>
      <xdr:colOff>192739</xdr:colOff>
      <xdr:row>39</xdr:row>
      <xdr:rowOff>2242</xdr:rowOff>
    </xdr:from>
    <xdr:to>
      <xdr:col>7</xdr:col>
      <xdr:colOff>91886</xdr:colOff>
      <xdr:row>39</xdr:row>
      <xdr:rowOff>2242</xdr:rowOff>
    </xdr:to>
    <xdr:sp macro="" textlink="">
      <xdr:nvSpPr>
        <xdr:cNvPr id="51" name="Line 28">
          <a:extLst>
            <a:ext uri="{FF2B5EF4-FFF2-40B4-BE49-F238E27FC236}">
              <a16:creationId xmlns:a16="http://schemas.microsoft.com/office/drawing/2014/main" id="{809B6285-E88D-4D3B-A12E-9E397366D2D8}"/>
            </a:ext>
          </a:extLst>
        </xdr:cNvPr>
        <xdr:cNvSpPr>
          <a:spLocks noChangeShapeType="1"/>
        </xdr:cNvSpPr>
      </xdr:nvSpPr>
      <xdr:spPr bwMode="auto">
        <a:xfrm flipH="1">
          <a:off x="5313379" y="6860242"/>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152400</xdr:colOff>
      <xdr:row>32</xdr:row>
      <xdr:rowOff>44824</xdr:rowOff>
    </xdr:from>
    <xdr:to>
      <xdr:col>7</xdr:col>
      <xdr:colOff>105336</xdr:colOff>
      <xdr:row>34</xdr:row>
      <xdr:rowOff>40341</xdr:rowOff>
    </xdr:to>
    <xdr:sp macro="" textlink="">
      <xdr:nvSpPr>
        <xdr:cNvPr id="52" name="Text Box 29">
          <a:extLst>
            <a:ext uri="{FF2B5EF4-FFF2-40B4-BE49-F238E27FC236}">
              <a16:creationId xmlns:a16="http://schemas.microsoft.com/office/drawing/2014/main" id="{DCDF7F37-CB92-4ED1-86D7-412A85666955}"/>
            </a:ext>
          </a:extLst>
        </xdr:cNvPr>
        <xdr:cNvSpPr txBox="1">
          <a:spLocks noChangeArrowheads="1"/>
        </xdr:cNvSpPr>
      </xdr:nvSpPr>
      <xdr:spPr bwMode="auto">
        <a:xfrm>
          <a:off x="3566160" y="5676004"/>
          <a:ext cx="2513256" cy="34603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Eventos catastróficos metereológicos o sísmicos que afectan al medio ambiente</a:t>
          </a:r>
        </a:p>
      </xdr:txBody>
    </xdr:sp>
    <xdr:clientData/>
  </xdr:twoCellAnchor>
  <xdr:twoCellAnchor>
    <xdr:from>
      <xdr:col>3</xdr:col>
      <xdr:colOff>219636</xdr:colOff>
      <xdr:row>38</xdr:row>
      <xdr:rowOff>3</xdr:rowOff>
    </xdr:from>
    <xdr:to>
      <xdr:col>6</xdr:col>
      <xdr:colOff>172572</xdr:colOff>
      <xdr:row>39</xdr:row>
      <xdr:rowOff>186020</xdr:rowOff>
    </xdr:to>
    <xdr:sp macro="" textlink="">
      <xdr:nvSpPr>
        <xdr:cNvPr id="53" name="Text Box 29">
          <a:extLst>
            <a:ext uri="{FF2B5EF4-FFF2-40B4-BE49-F238E27FC236}">
              <a16:creationId xmlns:a16="http://schemas.microsoft.com/office/drawing/2014/main" id="{C2865931-1EEE-4C35-AF01-D544FFB25038}"/>
            </a:ext>
          </a:extLst>
        </xdr:cNvPr>
        <xdr:cNvSpPr txBox="1">
          <a:spLocks noChangeArrowheads="1"/>
        </xdr:cNvSpPr>
      </xdr:nvSpPr>
      <xdr:spPr bwMode="auto">
        <a:xfrm>
          <a:off x="2779956" y="6682743"/>
          <a:ext cx="2513256" cy="3536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Eventos catastróficos metereológicos o sísmicos que afectan a la salud humana</a:t>
          </a:r>
        </a:p>
      </xdr:txBody>
    </xdr:sp>
    <xdr:clientData/>
  </xdr:twoCellAnchor>
  <xdr:twoCellAnchor>
    <xdr:from>
      <xdr:col>6</xdr:col>
      <xdr:colOff>433641</xdr:colOff>
      <xdr:row>37</xdr:row>
      <xdr:rowOff>128439</xdr:rowOff>
    </xdr:from>
    <xdr:to>
      <xdr:col>6</xdr:col>
      <xdr:colOff>679077</xdr:colOff>
      <xdr:row>38</xdr:row>
      <xdr:rowOff>118782</xdr:rowOff>
    </xdr:to>
    <xdr:sp macro="" textlink="">
      <xdr:nvSpPr>
        <xdr:cNvPr id="54" name="Text Box 29">
          <a:extLst>
            <a:ext uri="{FF2B5EF4-FFF2-40B4-BE49-F238E27FC236}">
              <a16:creationId xmlns:a16="http://schemas.microsoft.com/office/drawing/2014/main" id="{07DCCEA9-C135-4B3F-808E-4288C65E7863}"/>
            </a:ext>
          </a:extLst>
        </xdr:cNvPr>
        <xdr:cNvSpPr txBox="1">
          <a:spLocks noChangeArrowheads="1"/>
        </xdr:cNvSpPr>
      </xdr:nvSpPr>
      <xdr:spPr bwMode="auto">
        <a:xfrm>
          <a:off x="5554281" y="6635919"/>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D-3</a:t>
          </a:r>
        </a:p>
      </xdr:txBody>
    </xdr:sp>
    <xdr:clientData/>
  </xdr:twoCellAnchor>
  <xdr:twoCellAnchor>
    <xdr:from>
      <xdr:col>7</xdr:col>
      <xdr:colOff>561389</xdr:colOff>
      <xdr:row>35</xdr:row>
      <xdr:rowOff>168088</xdr:rowOff>
    </xdr:from>
    <xdr:to>
      <xdr:col>8</xdr:col>
      <xdr:colOff>44825</xdr:colOff>
      <xdr:row>36</xdr:row>
      <xdr:rowOff>158431</xdr:rowOff>
    </xdr:to>
    <xdr:sp macro="" textlink="">
      <xdr:nvSpPr>
        <xdr:cNvPr id="55" name="Text Box 29">
          <a:extLst>
            <a:ext uri="{FF2B5EF4-FFF2-40B4-BE49-F238E27FC236}">
              <a16:creationId xmlns:a16="http://schemas.microsoft.com/office/drawing/2014/main" id="{A8C96B60-062B-4613-8A54-3F7F5258F8A5}"/>
            </a:ext>
          </a:extLst>
        </xdr:cNvPr>
        <xdr:cNvSpPr txBox="1">
          <a:spLocks noChangeArrowheads="1"/>
        </xdr:cNvSpPr>
      </xdr:nvSpPr>
      <xdr:spPr bwMode="auto">
        <a:xfrm>
          <a:off x="6535469" y="6325048"/>
          <a:ext cx="336876" cy="165603"/>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D-4</a:t>
          </a:r>
        </a:p>
      </xdr:txBody>
    </xdr:sp>
    <xdr:clientData/>
  </xdr:twoCellAnchor>
  <xdr:twoCellAnchor>
    <xdr:from>
      <xdr:col>7</xdr:col>
      <xdr:colOff>121022</xdr:colOff>
      <xdr:row>33</xdr:row>
      <xdr:rowOff>31376</xdr:rowOff>
    </xdr:from>
    <xdr:to>
      <xdr:col>8</xdr:col>
      <xdr:colOff>20169</xdr:colOff>
      <xdr:row>33</xdr:row>
      <xdr:rowOff>31376</xdr:rowOff>
    </xdr:to>
    <xdr:sp macro="" textlink="">
      <xdr:nvSpPr>
        <xdr:cNvPr id="56" name="Line 28">
          <a:extLst>
            <a:ext uri="{FF2B5EF4-FFF2-40B4-BE49-F238E27FC236}">
              <a16:creationId xmlns:a16="http://schemas.microsoft.com/office/drawing/2014/main" id="{4CC9CA4F-286A-4940-9809-D8DDB0F0FB9A}"/>
            </a:ext>
          </a:extLst>
        </xdr:cNvPr>
        <xdr:cNvSpPr>
          <a:spLocks noChangeShapeType="1"/>
        </xdr:cNvSpPr>
      </xdr:nvSpPr>
      <xdr:spPr bwMode="auto">
        <a:xfrm flipH="1">
          <a:off x="6095102" y="5837816"/>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7</xdr:col>
      <xdr:colOff>366407</xdr:colOff>
      <xdr:row>31</xdr:row>
      <xdr:rowOff>174812</xdr:rowOff>
    </xdr:from>
    <xdr:to>
      <xdr:col>7</xdr:col>
      <xdr:colOff>611843</xdr:colOff>
      <xdr:row>32</xdr:row>
      <xdr:rowOff>165155</xdr:rowOff>
    </xdr:to>
    <xdr:sp macro="" textlink="">
      <xdr:nvSpPr>
        <xdr:cNvPr id="57" name="Text Box 29">
          <a:extLst>
            <a:ext uri="{FF2B5EF4-FFF2-40B4-BE49-F238E27FC236}">
              <a16:creationId xmlns:a16="http://schemas.microsoft.com/office/drawing/2014/main" id="{07F35135-06B0-4948-8204-926C827311B5}"/>
            </a:ext>
          </a:extLst>
        </xdr:cNvPr>
        <xdr:cNvSpPr txBox="1">
          <a:spLocks noChangeArrowheads="1"/>
        </xdr:cNvSpPr>
      </xdr:nvSpPr>
      <xdr:spPr bwMode="auto">
        <a:xfrm>
          <a:off x="6340487" y="5630732"/>
          <a:ext cx="245436" cy="165603"/>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D-5</a:t>
          </a:r>
        </a:p>
      </xdr:txBody>
    </xdr:sp>
    <xdr:clientData/>
  </xdr:twoCellAnchor>
  <xdr:twoCellAnchor>
    <xdr:from>
      <xdr:col>9</xdr:col>
      <xdr:colOff>226356</xdr:colOff>
      <xdr:row>31</xdr:row>
      <xdr:rowOff>33618</xdr:rowOff>
    </xdr:from>
    <xdr:to>
      <xdr:col>11</xdr:col>
      <xdr:colOff>100853</xdr:colOff>
      <xdr:row>32</xdr:row>
      <xdr:rowOff>129988</xdr:rowOff>
    </xdr:to>
    <xdr:sp macro="" textlink="">
      <xdr:nvSpPr>
        <xdr:cNvPr id="58" name="Text Box 29">
          <a:extLst>
            <a:ext uri="{FF2B5EF4-FFF2-40B4-BE49-F238E27FC236}">
              <a16:creationId xmlns:a16="http://schemas.microsoft.com/office/drawing/2014/main" id="{664E18E2-04FF-4733-9740-EC6EBB8979BE}"/>
            </a:ext>
          </a:extLst>
        </xdr:cNvPr>
        <xdr:cNvSpPr txBox="1">
          <a:spLocks noChangeArrowheads="1"/>
        </xdr:cNvSpPr>
      </xdr:nvSpPr>
      <xdr:spPr bwMode="auto">
        <a:xfrm>
          <a:off x="7907316" y="5489538"/>
          <a:ext cx="1581377" cy="27163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1" u="none" strike="noStrike" baseline="0">
              <a:solidFill>
                <a:schemeClr val="tx1">
                  <a:lumMod val="50000"/>
                  <a:lumOff val="50000"/>
                </a:schemeClr>
              </a:solidFill>
              <a:latin typeface="+mj-lt"/>
              <a:cs typeface="Arial"/>
            </a:rPr>
            <a:t>Suceso </a:t>
          </a:r>
        </a:p>
      </xdr:txBody>
    </xdr:sp>
    <xdr:clientData/>
  </xdr:twoCellAnchor>
  <xdr:twoCellAnchor>
    <xdr:from>
      <xdr:col>8</xdr:col>
      <xdr:colOff>429156</xdr:colOff>
      <xdr:row>30</xdr:row>
      <xdr:rowOff>157575</xdr:rowOff>
    </xdr:from>
    <xdr:to>
      <xdr:col>8</xdr:col>
      <xdr:colOff>674592</xdr:colOff>
      <xdr:row>31</xdr:row>
      <xdr:rowOff>147918</xdr:rowOff>
    </xdr:to>
    <xdr:sp macro="" textlink="">
      <xdr:nvSpPr>
        <xdr:cNvPr id="59" name="Text Box 29">
          <a:extLst>
            <a:ext uri="{FF2B5EF4-FFF2-40B4-BE49-F238E27FC236}">
              <a16:creationId xmlns:a16="http://schemas.microsoft.com/office/drawing/2014/main" id="{D0754E99-B220-4478-94EB-328B5DF4BEE4}"/>
            </a:ext>
          </a:extLst>
        </xdr:cNvPr>
        <xdr:cNvSpPr txBox="1">
          <a:spLocks noChangeArrowheads="1"/>
        </xdr:cNvSpPr>
      </xdr:nvSpPr>
      <xdr:spPr bwMode="auto">
        <a:xfrm>
          <a:off x="7256676" y="5438235"/>
          <a:ext cx="245436" cy="165603"/>
        </a:xfrm>
        <a:prstGeom prst="rect">
          <a:avLst/>
        </a:prstGeom>
        <a:solidFill>
          <a:schemeClr val="bg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1" u="none" strike="noStrike" baseline="0">
              <a:solidFill>
                <a:schemeClr val="tx1">
                  <a:lumMod val="50000"/>
                  <a:lumOff val="50000"/>
                </a:schemeClr>
              </a:solidFill>
              <a:latin typeface="Arial"/>
              <a:cs typeface="Arial"/>
            </a:rPr>
            <a:t>D-n</a:t>
          </a:r>
        </a:p>
      </xdr:txBody>
    </xdr:sp>
    <xdr:clientData/>
  </xdr:twoCellAnchor>
  <xdr:twoCellAnchor>
    <xdr:from>
      <xdr:col>8</xdr:col>
      <xdr:colOff>148317</xdr:colOff>
      <xdr:row>32</xdr:row>
      <xdr:rowOff>5576</xdr:rowOff>
    </xdr:from>
    <xdr:to>
      <xdr:col>9</xdr:col>
      <xdr:colOff>110217</xdr:colOff>
      <xdr:row>32</xdr:row>
      <xdr:rowOff>5576</xdr:rowOff>
    </xdr:to>
    <xdr:sp macro="" textlink="">
      <xdr:nvSpPr>
        <xdr:cNvPr id="60" name="Line 28">
          <a:extLst>
            <a:ext uri="{FF2B5EF4-FFF2-40B4-BE49-F238E27FC236}">
              <a16:creationId xmlns:a16="http://schemas.microsoft.com/office/drawing/2014/main" id="{F2B95A1C-DA62-4B26-8A19-D6E6D10DCBAA}"/>
            </a:ext>
          </a:extLst>
        </xdr:cNvPr>
        <xdr:cNvSpPr>
          <a:spLocks noChangeShapeType="1"/>
        </xdr:cNvSpPr>
      </xdr:nvSpPr>
      <xdr:spPr bwMode="auto">
        <a:xfrm>
          <a:off x="6975837" y="5636756"/>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640773</xdr:colOff>
      <xdr:row>29</xdr:row>
      <xdr:rowOff>106961</xdr:rowOff>
    </xdr:from>
    <xdr:to>
      <xdr:col>8</xdr:col>
      <xdr:colOff>437029</xdr:colOff>
      <xdr:row>47</xdr:row>
      <xdr:rowOff>34635</xdr:rowOff>
    </xdr:to>
    <xdr:sp macro="" textlink="">
      <xdr:nvSpPr>
        <xdr:cNvPr id="61" name="Line 4">
          <a:extLst>
            <a:ext uri="{FF2B5EF4-FFF2-40B4-BE49-F238E27FC236}">
              <a16:creationId xmlns:a16="http://schemas.microsoft.com/office/drawing/2014/main" id="{16E57B30-3005-4C0D-8357-FE9BD922208B}"/>
            </a:ext>
          </a:extLst>
        </xdr:cNvPr>
        <xdr:cNvSpPr>
          <a:spLocks noChangeShapeType="1"/>
        </xdr:cNvSpPr>
      </xdr:nvSpPr>
      <xdr:spPr bwMode="auto">
        <a:xfrm flipV="1">
          <a:off x="4907973" y="5212361"/>
          <a:ext cx="2356576" cy="30823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123265</xdr:colOff>
      <xdr:row>29</xdr:row>
      <xdr:rowOff>43393</xdr:rowOff>
    </xdr:from>
    <xdr:to>
      <xdr:col>16</xdr:col>
      <xdr:colOff>705565</xdr:colOff>
      <xdr:row>52</xdr:row>
      <xdr:rowOff>44822</xdr:rowOff>
    </xdr:to>
    <xdr:sp macro="" textlink="">
      <xdr:nvSpPr>
        <xdr:cNvPr id="62" name="Line 4">
          <a:extLst>
            <a:ext uri="{FF2B5EF4-FFF2-40B4-BE49-F238E27FC236}">
              <a16:creationId xmlns:a16="http://schemas.microsoft.com/office/drawing/2014/main" id="{5906BA4B-49C1-43D9-8D51-933D6DE13DC8}"/>
            </a:ext>
          </a:extLst>
        </xdr:cNvPr>
        <xdr:cNvSpPr>
          <a:spLocks noChangeShapeType="1"/>
        </xdr:cNvSpPr>
      </xdr:nvSpPr>
      <xdr:spPr bwMode="auto">
        <a:xfrm flipV="1">
          <a:off x="11217985" y="5148793"/>
          <a:ext cx="3142620" cy="403240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666342</xdr:colOff>
      <xdr:row>7</xdr:row>
      <xdr:rowOff>148065</xdr:rowOff>
    </xdr:from>
    <xdr:to>
      <xdr:col>14</xdr:col>
      <xdr:colOff>72342</xdr:colOff>
      <xdr:row>9</xdr:row>
      <xdr:rowOff>180133</xdr:rowOff>
    </xdr:to>
    <xdr:sp macro="" textlink="">
      <xdr:nvSpPr>
        <xdr:cNvPr id="63" name="Text Box 10">
          <a:extLst>
            <a:ext uri="{FF2B5EF4-FFF2-40B4-BE49-F238E27FC236}">
              <a16:creationId xmlns:a16="http://schemas.microsoft.com/office/drawing/2014/main" id="{0570F3B2-FB87-442F-9398-15C9DDFDE4EE}"/>
            </a:ext>
          </a:extLst>
        </xdr:cNvPr>
        <xdr:cNvSpPr txBox="1">
          <a:spLocks noChangeArrowheads="1"/>
        </xdr:cNvSpPr>
      </xdr:nvSpPr>
      <xdr:spPr bwMode="auto">
        <a:xfrm>
          <a:off x="10054182" y="1397745"/>
          <a:ext cx="1966320" cy="374968"/>
        </a:xfrm>
        <a:prstGeom prst="rect">
          <a:avLst/>
        </a:prstGeom>
        <a:solidFill>
          <a:schemeClr val="accent1">
            <a:lumMod val="75000"/>
          </a:schemeClr>
        </a:solidFill>
        <a:ln w="9525">
          <a:noFill/>
          <a:miter lim="800000"/>
          <a:headEnd/>
          <a:tailEnd/>
        </a:ln>
      </xdr:spPr>
      <xdr:txBody>
        <a:bodyPr vertOverflow="clip" wrap="square" lIns="27432" tIns="22860" rIns="0" bIns="0" anchor="ctr" upright="1"/>
        <a:lstStyle/>
        <a:p>
          <a:pPr algn="ctr" rtl="0">
            <a:defRPr sz="1000"/>
          </a:pPr>
          <a:r>
            <a:rPr lang="es-CO" sz="1100" b="1" i="0" u="none" strike="noStrike" baseline="0">
              <a:solidFill>
                <a:schemeClr val="bg1"/>
              </a:solidFill>
              <a:latin typeface="Aharoni" panose="02010803020104030203" pitchFamily="2" charset="-79"/>
              <a:cs typeface="Aharoni" panose="02010803020104030203" pitchFamily="2" charset="-79"/>
            </a:rPr>
            <a:t>ALMACENAMIENTO</a:t>
          </a:r>
        </a:p>
      </xdr:txBody>
    </xdr:sp>
    <xdr:clientData/>
  </xdr:twoCellAnchor>
  <xdr:twoCellAnchor>
    <xdr:from>
      <xdr:col>12</xdr:col>
      <xdr:colOff>741829</xdr:colOff>
      <xdr:row>9</xdr:row>
      <xdr:rowOff>179294</xdr:rowOff>
    </xdr:from>
    <xdr:to>
      <xdr:col>15</xdr:col>
      <xdr:colOff>17929</xdr:colOff>
      <xdr:row>28</xdr:row>
      <xdr:rowOff>73959</xdr:rowOff>
    </xdr:to>
    <xdr:sp macro="" textlink="">
      <xdr:nvSpPr>
        <xdr:cNvPr id="64" name="Line 4">
          <a:extLst>
            <a:ext uri="{FF2B5EF4-FFF2-40B4-BE49-F238E27FC236}">
              <a16:creationId xmlns:a16="http://schemas.microsoft.com/office/drawing/2014/main" id="{58F62EA2-A9B5-4C66-83BA-FA471C126157}"/>
            </a:ext>
          </a:extLst>
        </xdr:cNvPr>
        <xdr:cNvSpPr>
          <a:spLocks noChangeShapeType="1"/>
        </xdr:cNvSpPr>
      </xdr:nvSpPr>
      <xdr:spPr bwMode="auto">
        <a:xfrm>
          <a:off x="10983109" y="1771874"/>
          <a:ext cx="1836420" cy="3232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571500</xdr:colOff>
      <xdr:row>10</xdr:row>
      <xdr:rowOff>190498</xdr:rowOff>
    </xdr:from>
    <xdr:to>
      <xdr:col>12</xdr:col>
      <xdr:colOff>123265</xdr:colOff>
      <xdr:row>12</xdr:row>
      <xdr:rowOff>190499</xdr:rowOff>
    </xdr:to>
    <xdr:sp macro="" textlink="">
      <xdr:nvSpPr>
        <xdr:cNvPr id="65" name="Text Box 29">
          <a:extLst>
            <a:ext uri="{FF2B5EF4-FFF2-40B4-BE49-F238E27FC236}">
              <a16:creationId xmlns:a16="http://schemas.microsoft.com/office/drawing/2014/main" id="{510FB860-C55C-4C00-933F-B39CB9FEF92F}"/>
            </a:ext>
          </a:extLst>
        </xdr:cNvPr>
        <xdr:cNvSpPr txBox="1">
          <a:spLocks noChangeArrowheads="1"/>
        </xdr:cNvSpPr>
      </xdr:nvSpPr>
      <xdr:spPr bwMode="auto">
        <a:xfrm>
          <a:off x="9105900" y="1950718"/>
          <a:ext cx="1258645" cy="35052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los trabajadores a AR</a:t>
          </a:r>
        </a:p>
      </xdr:txBody>
    </xdr:sp>
    <xdr:clientData/>
  </xdr:twoCellAnchor>
  <xdr:twoCellAnchor>
    <xdr:from>
      <xdr:col>12</xdr:col>
      <xdr:colOff>393299</xdr:colOff>
      <xdr:row>10</xdr:row>
      <xdr:rowOff>188951</xdr:rowOff>
    </xdr:from>
    <xdr:to>
      <xdr:col>12</xdr:col>
      <xdr:colOff>638735</xdr:colOff>
      <xdr:row>11</xdr:row>
      <xdr:rowOff>179294</xdr:rowOff>
    </xdr:to>
    <xdr:sp macro="" textlink="">
      <xdr:nvSpPr>
        <xdr:cNvPr id="66" name="Text Box 29">
          <a:extLst>
            <a:ext uri="{FF2B5EF4-FFF2-40B4-BE49-F238E27FC236}">
              <a16:creationId xmlns:a16="http://schemas.microsoft.com/office/drawing/2014/main" id="{12873DAD-B189-4A2E-B8CE-20F5ACC8152A}"/>
            </a:ext>
          </a:extLst>
        </xdr:cNvPr>
        <xdr:cNvSpPr txBox="1">
          <a:spLocks noChangeArrowheads="1"/>
        </xdr:cNvSpPr>
      </xdr:nvSpPr>
      <xdr:spPr bwMode="auto">
        <a:xfrm>
          <a:off x="10634579" y="1949171"/>
          <a:ext cx="245436" cy="17322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A-1</a:t>
          </a:r>
        </a:p>
      </xdr:txBody>
    </xdr:sp>
    <xdr:clientData/>
  </xdr:twoCellAnchor>
  <xdr:twoCellAnchor>
    <xdr:from>
      <xdr:col>14</xdr:col>
      <xdr:colOff>347383</xdr:colOff>
      <xdr:row>13</xdr:row>
      <xdr:rowOff>12751</xdr:rowOff>
    </xdr:from>
    <xdr:to>
      <xdr:col>17</xdr:col>
      <xdr:colOff>246529</xdr:colOff>
      <xdr:row>15</xdr:row>
      <xdr:rowOff>28440</xdr:rowOff>
    </xdr:to>
    <xdr:sp macro="" textlink="">
      <xdr:nvSpPr>
        <xdr:cNvPr id="67" name="Text Box 29">
          <a:extLst>
            <a:ext uri="{FF2B5EF4-FFF2-40B4-BE49-F238E27FC236}">
              <a16:creationId xmlns:a16="http://schemas.microsoft.com/office/drawing/2014/main" id="{9EFF4827-E065-48C2-8A7A-3217F16B72C8}"/>
            </a:ext>
          </a:extLst>
        </xdr:cNvPr>
        <xdr:cNvSpPr txBox="1">
          <a:spLocks noChangeArrowheads="1"/>
        </xdr:cNvSpPr>
      </xdr:nvSpPr>
      <xdr:spPr bwMode="auto">
        <a:xfrm>
          <a:off x="12295543" y="2313991"/>
          <a:ext cx="2459466" cy="36620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Accidentes operativos por rotura/fallo de depósitos/almacenamiento</a:t>
          </a:r>
        </a:p>
      </xdr:txBody>
    </xdr:sp>
    <xdr:clientData/>
  </xdr:twoCellAnchor>
  <xdr:twoCellAnchor>
    <xdr:from>
      <xdr:col>13</xdr:col>
      <xdr:colOff>352265</xdr:colOff>
      <xdr:row>14</xdr:row>
      <xdr:rowOff>23371</xdr:rowOff>
    </xdr:from>
    <xdr:to>
      <xdr:col>14</xdr:col>
      <xdr:colOff>314165</xdr:colOff>
      <xdr:row>14</xdr:row>
      <xdr:rowOff>23371</xdr:rowOff>
    </xdr:to>
    <xdr:sp macro="" textlink="">
      <xdr:nvSpPr>
        <xdr:cNvPr id="68" name="Line 28">
          <a:extLst>
            <a:ext uri="{FF2B5EF4-FFF2-40B4-BE49-F238E27FC236}">
              <a16:creationId xmlns:a16="http://schemas.microsoft.com/office/drawing/2014/main" id="{1E87A92A-BF25-4348-815A-65E17DAA960A}"/>
            </a:ext>
          </a:extLst>
        </xdr:cNvPr>
        <xdr:cNvSpPr>
          <a:spLocks noChangeShapeType="1"/>
        </xdr:cNvSpPr>
      </xdr:nvSpPr>
      <xdr:spPr bwMode="auto">
        <a:xfrm>
          <a:off x="11446985" y="2499871"/>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653277</xdr:colOff>
      <xdr:row>12</xdr:row>
      <xdr:rowOff>96369</xdr:rowOff>
    </xdr:from>
    <xdr:to>
      <xdr:col>14</xdr:col>
      <xdr:colOff>136713</xdr:colOff>
      <xdr:row>13</xdr:row>
      <xdr:rowOff>86712</xdr:rowOff>
    </xdr:to>
    <xdr:sp macro="" textlink="">
      <xdr:nvSpPr>
        <xdr:cNvPr id="69" name="Text Box 29">
          <a:extLst>
            <a:ext uri="{FF2B5EF4-FFF2-40B4-BE49-F238E27FC236}">
              <a16:creationId xmlns:a16="http://schemas.microsoft.com/office/drawing/2014/main" id="{9F6B1E8E-51B7-486B-B35F-91501D36AD38}"/>
            </a:ext>
          </a:extLst>
        </xdr:cNvPr>
        <xdr:cNvSpPr txBox="1">
          <a:spLocks noChangeArrowheads="1"/>
        </xdr:cNvSpPr>
      </xdr:nvSpPr>
      <xdr:spPr bwMode="auto">
        <a:xfrm>
          <a:off x="11747997" y="2222349"/>
          <a:ext cx="33687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A-2</a:t>
          </a:r>
        </a:p>
      </xdr:txBody>
    </xdr:sp>
    <xdr:clientData/>
  </xdr:twoCellAnchor>
  <xdr:twoCellAnchor>
    <xdr:from>
      <xdr:col>12</xdr:col>
      <xdr:colOff>694763</xdr:colOff>
      <xdr:row>17</xdr:row>
      <xdr:rowOff>68784</xdr:rowOff>
    </xdr:from>
    <xdr:to>
      <xdr:col>13</xdr:col>
      <xdr:colOff>593910</xdr:colOff>
      <xdr:row>17</xdr:row>
      <xdr:rowOff>68784</xdr:rowOff>
    </xdr:to>
    <xdr:sp macro="" textlink="">
      <xdr:nvSpPr>
        <xdr:cNvPr id="70" name="Line 28">
          <a:extLst>
            <a:ext uri="{FF2B5EF4-FFF2-40B4-BE49-F238E27FC236}">
              <a16:creationId xmlns:a16="http://schemas.microsoft.com/office/drawing/2014/main" id="{C9583D74-041C-4A1A-B4CB-5C9F7C889ADD}"/>
            </a:ext>
          </a:extLst>
        </xdr:cNvPr>
        <xdr:cNvSpPr>
          <a:spLocks noChangeShapeType="1"/>
        </xdr:cNvSpPr>
      </xdr:nvSpPr>
      <xdr:spPr bwMode="auto">
        <a:xfrm flipH="1">
          <a:off x="10936043" y="3071064"/>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44822</xdr:colOff>
      <xdr:row>16</xdr:row>
      <xdr:rowOff>71025</xdr:rowOff>
    </xdr:from>
    <xdr:to>
      <xdr:col>12</xdr:col>
      <xdr:colOff>656665</xdr:colOff>
      <xdr:row>18</xdr:row>
      <xdr:rowOff>57579</xdr:rowOff>
    </xdr:to>
    <xdr:sp macro="" textlink="">
      <xdr:nvSpPr>
        <xdr:cNvPr id="71" name="Text Box 29">
          <a:extLst>
            <a:ext uri="{FF2B5EF4-FFF2-40B4-BE49-F238E27FC236}">
              <a16:creationId xmlns:a16="http://schemas.microsoft.com/office/drawing/2014/main" id="{D96BE579-1AB2-49F1-B371-09E3E7122263}"/>
            </a:ext>
          </a:extLst>
        </xdr:cNvPr>
        <xdr:cNvSpPr txBox="1">
          <a:spLocks noChangeArrowheads="1"/>
        </xdr:cNvSpPr>
      </xdr:nvSpPr>
      <xdr:spPr bwMode="auto">
        <a:xfrm>
          <a:off x="8579222" y="2898045"/>
          <a:ext cx="2318723" cy="3370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personal ajeno al sistema de almacenamiento a las AR</a:t>
          </a:r>
        </a:p>
      </xdr:txBody>
    </xdr:sp>
    <xdr:clientData/>
  </xdr:twoCellAnchor>
  <xdr:twoCellAnchor>
    <xdr:from>
      <xdr:col>13</xdr:col>
      <xdr:colOff>104187</xdr:colOff>
      <xdr:row>16</xdr:row>
      <xdr:rowOff>35860</xdr:rowOff>
    </xdr:from>
    <xdr:to>
      <xdr:col>13</xdr:col>
      <xdr:colOff>349623</xdr:colOff>
      <xdr:row>17</xdr:row>
      <xdr:rowOff>26203</xdr:rowOff>
    </xdr:to>
    <xdr:sp macro="" textlink="">
      <xdr:nvSpPr>
        <xdr:cNvPr id="72" name="Text Box 29">
          <a:extLst>
            <a:ext uri="{FF2B5EF4-FFF2-40B4-BE49-F238E27FC236}">
              <a16:creationId xmlns:a16="http://schemas.microsoft.com/office/drawing/2014/main" id="{381463B9-9374-4E42-A62E-38E79F24BE25}"/>
            </a:ext>
          </a:extLst>
        </xdr:cNvPr>
        <xdr:cNvSpPr txBox="1">
          <a:spLocks noChangeArrowheads="1"/>
        </xdr:cNvSpPr>
      </xdr:nvSpPr>
      <xdr:spPr bwMode="auto">
        <a:xfrm>
          <a:off x="11198907" y="2862880"/>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A-3</a:t>
          </a:r>
        </a:p>
      </xdr:txBody>
    </xdr:sp>
    <xdr:clientData/>
  </xdr:twoCellAnchor>
  <xdr:twoCellAnchor>
    <xdr:from>
      <xdr:col>15</xdr:col>
      <xdr:colOff>13446</xdr:colOff>
      <xdr:row>18</xdr:row>
      <xdr:rowOff>6030</xdr:rowOff>
    </xdr:from>
    <xdr:to>
      <xdr:col>18</xdr:col>
      <xdr:colOff>134471</xdr:colOff>
      <xdr:row>19</xdr:row>
      <xdr:rowOff>174811</xdr:rowOff>
    </xdr:to>
    <xdr:sp macro="" textlink="">
      <xdr:nvSpPr>
        <xdr:cNvPr id="73" name="Text Box 29">
          <a:extLst>
            <a:ext uri="{FF2B5EF4-FFF2-40B4-BE49-F238E27FC236}">
              <a16:creationId xmlns:a16="http://schemas.microsoft.com/office/drawing/2014/main" id="{88D1815B-2A08-4F19-9176-F9503CF42FD8}"/>
            </a:ext>
          </a:extLst>
        </xdr:cNvPr>
        <xdr:cNvSpPr txBox="1">
          <a:spLocks noChangeArrowheads="1"/>
        </xdr:cNvSpPr>
      </xdr:nvSpPr>
      <xdr:spPr bwMode="auto">
        <a:xfrm>
          <a:off x="12815046" y="3183570"/>
          <a:ext cx="2681345" cy="34404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Eventos catastróficos metereológicos o sísmicos que afectan a la salud humana</a:t>
          </a:r>
        </a:p>
      </xdr:txBody>
    </xdr:sp>
    <xdr:clientData/>
  </xdr:twoCellAnchor>
  <xdr:twoCellAnchor>
    <xdr:from>
      <xdr:col>14</xdr:col>
      <xdr:colOff>245383</xdr:colOff>
      <xdr:row>17</xdr:row>
      <xdr:rowOff>136712</xdr:rowOff>
    </xdr:from>
    <xdr:to>
      <xdr:col>14</xdr:col>
      <xdr:colOff>490819</xdr:colOff>
      <xdr:row>18</xdr:row>
      <xdr:rowOff>127055</xdr:rowOff>
    </xdr:to>
    <xdr:sp macro="" textlink="">
      <xdr:nvSpPr>
        <xdr:cNvPr id="74" name="Text Box 29">
          <a:extLst>
            <a:ext uri="{FF2B5EF4-FFF2-40B4-BE49-F238E27FC236}">
              <a16:creationId xmlns:a16="http://schemas.microsoft.com/office/drawing/2014/main" id="{DC30F2B1-DC1A-48A6-A24E-D21843917944}"/>
            </a:ext>
          </a:extLst>
        </xdr:cNvPr>
        <xdr:cNvSpPr txBox="1">
          <a:spLocks noChangeArrowheads="1"/>
        </xdr:cNvSpPr>
      </xdr:nvSpPr>
      <xdr:spPr bwMode="auto">
        <a:xfrm>
          <a:off x="12193543" y="3138992"/>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A-4</a:t>
          </a:r>
        </a:p>
      </xdr:txBody>
    </xdr:sp>
    <xdr:clientData/>
  </xdr:twoCellAnchor>
  <xdr:twoCellAnchor>
    <xdr:from>
      <xdr:col>14</xdr:col>
      <xdr:colOff>45224</xdr:colOff>
      <xdr:row>19</xdr:row>
      <xdr:rowOff>18888</xdr:rowOff>
    </xdr:from>
    <xdr:to>
      <xdr:col>15</xdr:col>
      <xdr:colOff>7124</xdr:colOff>
      <xdr:row>19</xdr:row>
      <xdr:rowOff>18888</xdr:rowOff>
    </xdr:to>
    <xdr:sp macro="" textlink="">
      <xdr:nvSpPr>
        <xdr:cNvPr id="75" name="Line 28">
          <a:extLst>
            <a:ext uri="{FF2B5EF4-FFF2-40B4-BE49-F238E27FC236}">
              <a16:creationId xmlns:a16="http://schemas.microsoft.com/office/drawing/2014/main" id="{C9EBF40C-80F8-4FDB-B6B4-B1A891D84456}"/>
            </a:ext>
          </a:extLst>
        </xdr:cNvPr>
        <xdr:cNvSpPr>
          <a:spLocks noChangeShapeType="1"/>
        </xdr:cNvSpPr>
      </xdr:nvSpPr>
      <xdr:spPr bwMode="auto">
        <a:xfrm>
          <a:off x="11993384" y="3371688"/>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320489</xdr:colOff>
      <xdr:row>22</xdr:row>
      <xdr:rowOff>33618</xdr:rowOff>
    </xdr:from>
    <xdr:to>
      <xdr:col>18</xdr:col>
      <xdr:colOff>273425</xdr:colOff>
      <xdr:row>24</xdr:row>
      <xdr:rowOff>29135</xdr:rowOff>
    </xdr:to>
    <xdr:sp macro="" textlink="">
      <xdr:nvSpPr>
        <xdr:cNvPr id="76" name="Text Box 29">
          <a:extLst>
            <a:ext uri="{FF2B5EF4-FFF2-40B4-BE49-F238E27FC236}">
              <a16:creationId xmlns:a16="http://schemas.microsoft.com/office/drawing/2014/main" id="{A0F13863-F5C8-4498-8A46-E4B53050B769}"/>
            </a:ext>
          </a:extLst>
        </xdr:cNvPr>
        <xdr:cNvSpPr txBox="1">
          <a:spLocks noChangeArrowheads="1"/>
        </xdr:cNvSpPr>
      </xdr:nvSpPr>
      <xdr:spPr bwMode="auto">
        <a:xfrm>
          <a:off x="13122089" y="3912198"/>
          <a:ext cx="2513256" cy="34603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Eventos catastróficos metereológicos o sísmicos que afectan a la salud humana</a:t>
          </a:r>
        </a:p>
      </xdr:txBody>
    </xdr:sp>
    <xdr:clientData/>
  </xdr:twoCellAnchor>
  <xdr:twoCellAnchor>
    <xdr:from>
      <xdr:col>14</xdr:col>
      <xdr:colOff>332095</xdr:colOff>
      <xdr:row>23</xdr:row>
      <xdr:rowOff>25611</xdr:rowOff>
    </xdr:from>
    <xdr:to>
      <xdr:col>15</xdr:col>
      <xdr:colOff>293995</xdr:colOff>
      <xdr:row>23</xdr:row>
      <xdr:rowOff>25611</xdr:rowOff>
    </xdr:to>
    <xdr:sp macro="" textlink="">
      <xdr:nvSpPr>
        <xdr:cNvPr id="77" name="Line 28">
          <a:extLst>
            <a:ext uri="{FF2B5EF4-FFF2-40B4-BE49-F238E27FC236}">
              <a16:creationId xmlns:a16="http://schemas.microsoft.com/office/drawing/2014/main" id="{D8AA8F60-C361-42F0-8EAC-CE014B10EA7F}"/>
            </a:ext>
          </a:extLst>
        </xdr:cNvPr>
        <xdr:cNvSpPr>
          <a:spLocks noChangeShapeType="1"/>
        </xdr:cNvSpPr>
      </xdr:nvSpPr>
      <xdr:spPr bwMode="auto">
        <a:xfrm>
          <a:off x="12280255" y="4079451"/>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262215</xdr:colOff>
      <xdr:row>21</xdr:row>
      <xdr:rowOff>60511</xdr:rowOff>
    </xdr:from>
    <xdr:to>
      <xdr:col>14</xdr:col>
      <xdr:colOff>161362</xdr:colOff>
      <xdr:row>21</xdr:row>
      <xdr:rowOff>60511</xdr:rowOff>
    </xdr:to>
    <xdr:sp macro="" textlink="">
      <xdr:nvSpPr>
        <xdr:cNvPr id="78" name="Line 28">
          <a:extLst>
            <a:ext uri="{FF2B5EF4-FFF2-40B4-BE49-F238E27FC236}">
              <a16:creationId xmlns:a16="http://schemas.microsoft.com/office/drawing/2014/main" id="{3C072161-9622-41A9-B4E6-9095EB647B2F}"/>
            </a:ext>
          </a:extLst>
        </xdr:cNvPr>
        <xdr:cNvSpPr>
          <a:spLocks noChangeShapeType="1"/>
        </xdr:cNvSpPr>
      </xdr:nvSpPr>
      <xdr:spPr bwMode="auto">
        <a:xfrm flipH="1">
          <a:off x="11356935" y="3763831"/>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201705</xdr:colOff>
      <xdr:row>20</xdr:row>
      <xdr:rowOff>62752</xdr:rowOff>
    </xdr:from>
    <xdr:to>
      <xdr:col>13</xdr:col>
      <xdr:colOff>257735</xdr:colOff>
      <xdr:row>22</xdr:row>
      <xdr:rowOff>64993</xdr:rowOff>
    </xdr:to>
    <xdr:sp macro="" textlink="">
      <xdr:nvSpPr>
        <xdr:cNvPr id="79" name="Text Box 29">
          <a:extLst>
            <a:ext uri="{FF2B5EF4-FFF2-40B4-BE49-F238E27FC236}">
              <a16:creationId xmlns:a16="http://schemas.microsoft.com/office/drawing/2014/main" id="{38790940-6484-4A6B-A3A6-598F6722018C}"/>
            </a:ext>
          </a:extLst>
        </xdr:cNvPr>
        <xdr:cNvSpPr txBox="1">
          <a:spLocks noChangeArrowheads="1"/>
        </xdr:cNvSpPr>
      </xdr:nvSpPr>
      <xdr:spPr bwMode="auto">
        <a:xfrm>
          <a:off x="9589545" y="3590812"/>
          <a:ext cx="1762910" cy="35276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Fallos en ventilación y recirculación en depósitos</a:t>
          </a:r>
        </a:p>
      </xdr:txBody>
    </xdr:sp>
    <xdr:clientData/>
  </xdr:twoCellAnchor>
  <xdr:twoCellAnchor>
    <xdr:from>
      <xdr:col>13</xdr:col>
      <xdr:colOff>489670</xdr:colOff>
      <xdr:row>19</xdr:row>
      <xdr:rowOff>173263</xdr:rowOff>
    </xdr:from>
    <xdr:to>
      <xdr:col>13</xdr:col>
      <xdr:colOff>735106</xdr:colOff>
      <xdr:row>20</xdr:row>
      <xdr:rowOff>163606</xdr:rowOff>
    </xdr:to>
    <xdr:sp macro="" textlink="">
      <xdr:nvSpPr>
        <xdr:cNvPr id="80" name="Text Box 29">
          <a:extLst>
            <a:ext uri="{FF2B5EF4-FFF2-40B4-BE49-F238E27FC236}">
              <a16:creationId xmlns:a16="http://schemas.microsoft.com/office/drawing/2014/main" id="{8CB487BE-1B5C-454F-9AA7-CB045A7DA39C}"/>
            </a:ext>
          </a:extLst>
        </xdr:cNvPr>
        <xdr:cNvSpPr txBox="1">
          <a:spLocks noChangeArrowheads="1"/>
        </xdr:cNvSpPr>
      </xdr:nvSpPr>
      <xdr:spPr bwMode="auto">
        <a:xfrm>
          <a:off x="11584390" y="3526063"/>
          <a:ext cx="245436" cy="165603"/>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A-5</a:t>
          </a:r>
        </a:p>
      </xdr:txBody>
    </xdr:sp>
    <xdr:clientData/>
  </xdr:twoCellAnchor>
  <xdr:twoCellAnchor>
    <xdr:from>
      <xdr:col>14</xdr:col>
      <xdr:colOff>541217</xdr:colOff>
      <xdr:row>21</xdr:row>
      <xdr:rowOff>157574</xdr:rowOff>
    </xdr:from>
    <xdr:to>
      <xdr:col>15</xdr:col>
      <xdr:colOff>24653</xdr:colOff>
      <xdr:row>22</xdr:row>
      <xdr:rowOff>147917</xdr:rowOff>
    </xdr:to>
    <xdr:sp macro="" textlink="">
      <xdr:nvSpPr>
        <xdr:cNvPr id="81" name="Text Box 29">
          <a:extLst>
            <a:ext uri="{FF2B5EF4-FFF2-40B4-BE49-F238E27FC236}">
              <a16:creationId xmlns:a16="http://schemas.microsoft.com/office/drawing/2014/main" id="{5A4F7A0B-4DD3-4F6B-9BF0-A93AFB255A73}"/>
            </a:ext>
          </a:extLst>
        </xdr:cNvPr>
        <xdr:cNvSpPr txBox="1">
          <a:spLocks noChangeArrowheads="1"/>
        </xdr:cNvSpPr>
      </xdr:nvSpPr>
      <xdr:spPr bwMode="auto">
        <a:xfrm>
          <a:off x="12489377" y="3860894"/>
          <a:ext cx="336876" cy="165603"/>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A-6</a:t>
          </a:r>
        </a:p>
      </xdr:txBody>
    </xdr:sp>
    <xdr:clientData/>
  </xdr:twoCellAnchor>
  <xdr:twoCellAnchor>
    <xdr:from>
      <xdr:col>13</xdr:col>
      <xdr:colOff>649938</xdr:colOff>
      <xdr:row>26</xdr:row>
      <xdr:rowOff>1</xdr:rowOff>
    </xdr:from>
    <xdr:to>
      <xdr:col>14</xdr:col>
      <xdr:colOff>549085</xdr:colOff>
      <xdr:row>26</xdr:row>
      <xdr:rowOff>1</xdr:rowOff>
    </xdr:to>
    <xdr:sp macro="" textlink="">
      <xdr:nvSpPr>
        <xdr:cNvPr id="82" name="Line 28">
          <a:extLst>
            <a:ext uri="{FF2B5EF4-FFF2-40B4-BE49-F238E27FC236}">
              <a16:creationId xmlns:a16="http://schemas.microsoft.com/office/drawing/2014/main" id="{709AFC7F-78B7-442A-8339-F2A955CC7818}"/>
            </a:ext>
          </a:extLst>
        </xdr:cNvPr>
        <xdr:cNvSpPr>
          <a:spLocks noChangeShapeType="1"/>
        </xdr:cNvSpPr>
      </xdr:nvSpPr>
      <xdr:spPr bwMode="auto">
        <a:xfrm flipH="1">
          <a:off x="11744658" y="4579621"/>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192738</xdr:colOff>
      <xdr:row>25</xdr:row>
      <xdr:rowOff>24654</xdr:rowOff>
    </xdr:from>
    <xdr:to>
      <xdr:col>13</xdr:col>
      <xdr:colOff>623045</xdr:colOff>
      <xdr:row>26</xdr:row>
      <xdr:rowOff>85166</xdr:rowOff>
    </xdr:to>
    <xdr:sp macro="" textlink="">
      <xdr:nvSpPr>
        <xdr:cNvPr id="83" name="Text Box 29">
          <a:extLst>
            <a:ext uri="{FF2B5EF4-FFF2-40B4-BE49-F238E27FC236}">
              <a16:creationId xmlns:a16="http://schemas.microsoft.com/office/drawing/2014/main" id="{219845E3-9E71-4539-947D-1FE93931735C}"/>
            </a:ext>
          </a:extLst>
        </xdr:cNvPr>
        <xdr:cNvSpPr txBox="1">
          <a:spLocks noChangeArrowheads="1"/>
        </xdr:cNvSpPr>
      </xdr:nvSpPr>
      <xdr:spPr bwMode="auto">
        <a:xfrm>
          <a:off x="9580578" y="4429014"/>
          <a:ext cx="2137187" cy="235772"/>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1" u="none" strike="noStrike" baseline="0">
              <a:solidFill>
                <a:schemeClr val="tx1">
                  <a:lumMod val="50000"/>
                  <a:lumOff val="50000"/>
                </a:schemeClr>
              </a:solidFill>
              <a:latin typeface="+mj-lt"/>
              <a:cs typeface="Arial"/>
            </a:rPr>
            <a:t>Suceso </a:t>
          </a:r>
        </a:p>
      </xdr:txBody>
    </xdr:sp>
    <xdr:clientData/>
  </xdr:twoCellAnchor>
  <xdr:twoCellAnchor>
    <xdr:from>
      <xdr:col>14</xdr:col>
      <xdr:colOff>104186</xdr:colOff>
      <xdr:row>24</xdr:row>
      <xdr:rowOff>112753</xdr:rowOff>
    </xdr:from>
    <xdr:to>
      <xdr:col>14</xdr:col>
      <xdr:colOff>349622</xdr:colOff>
      <xdr:row>25</xdr:row>
      <xdr:rowOff>103096</xdr:rowOff>
    </xdr:to>
    <xdr:sp macro="" textlink="">
      <xdr:nvSpPr>
        <xdr:cNvPr id="84" name="Text Box 29">
          <a:extLst>
            <a:ext uri="{FF2B5EF4-FFF2-40B4-BE49-F238E27FC236}">
              <a16:creationId xmlns:a16="http://schemas.microsoft.com/office/drawing/2014/main" id="{F213B61F-0B49-49DB-9DEA-6A705D6AE619}"/>
            </a:ext>
          </a:extLst>
        </xdr:cNvPr>
        <xdr:cNvSpPr txBox="1">
          <a:spLocks noChangeArrowheads="1"/>
        </xdr:cNvSpPr>
      </xdr:nvSpPr>
      <xdr:spPr bwMode="auto">
        <a:xfrm>
          <a:off x="12052346" y="4341853"/>
          <a:ext cx="245436" cy="165603"/>
        </a:xfrm>
        <a:prstGeom prst="rect">
          <a:avLst/>
        </a:prstGeom>
        <a:solidFill>
          <a:schemeClr val="bg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1" u="none" strike="noStrike" baseline="0">
              <a:solidFill>
                <a:schemeClr val="tx1">
                  <a:lumMod val="50000"/>
                  <a:lumOff val="50000"/>
                </a:schemeClr>
              </a:solidFill>
              <a:latin typeface="Arial"/>
              <a:cs typeface="Arial"/>
            </a:rPr>
            <a:t>A-n</a:t>
          </a:r>
        </a:p>
      </xdr:txBody>
    </xdr:sp>
    <xdr:clientData/>
  </xdr:twoCellAnchor>
  <xdr:twoCellAnchor>
    <xdr:from>
      <xdr:col>11</xdr:col>
      <xdr:colOff>617038</xdr:colOff>
      <xdr:row>52</xdr:row>
      <xdr:rowOff>87555</xdr:rowOff>
    </xdr:from>
    <xdr:to>
      <xdr:col>14</xdr:col>
      <xdr:colOff>23038</xdr:colOff>
      <xdr:row>54</xdr:row>
      <xdr:rowOff>119623</xdr:rowOff>
    </xdr:to>
    <xdr:sp macro="" textlink="">
      <xdr:nvSpPr>
        <xdr:cNvPr id="85" name="Text Box 10">
          <a:extLst>
            <a:ext uri="{FF2B5EF4-FFF2-40B4-BE49-F238E27FC236}">
              <a16:creationId xmlns:a16="http://schemas.microsoft.com/office/drawing/2014/main" id="{3EE37B2D-E8B3-4AE9-A285-B68938DC9F5A}"/>
            </a:ext>
          </a:extLst>
        </xdr:cNvPr>
        <xdr:cNvSpPr txBox="1">
          <a:spLocks noChangeArrowheads="1"/>
        </xdr:cNvSpPr>
      </xdr:nvSpPr>
      <xdr:spPr bwMode="auto">
        <a:xfrm>
          <a:off x="10004878" y="9223935"/>
          <a:ext cx="1966320" cy="382588"/>
        </a:xfrm>
        <a:prstGeom prst="rect">
          <a:avLst/>
        </a:prstGeom>
        <a:solidFill>
          <a:schemeClr val="accent1">
            <a:lumMod val="75000"/>
          </a:schemeClr>
        </a:solidFill>
        <a:ln w="9525">
          <a:noFill/>
          <a:miter lim="800000"/>
          <a:headEnd/>
          <a:tailEnd/>
        </a:ln>
      </xdr:spPr>
      <xdr:txBody>
        <a:bodyPr vertOverflow="clip" wrap="square" lIns="27432" tIns="22860" rIns="0" bIns="0" anchor="ctr" upright="1"/>
        <a:lstStyle/>
        <a:p>
          <a:pPr algn="ctr" rtl="0">
            <a:defRPr sz="1000"/>
          </a:pPr>
          <a:r>
            <a:rPr lang="es-CO" sz="1100" b="1" i="0" u="none" strike="noStrike" baseline="0">
              <a:solidFill>
                <a:schemeClr val="bg1"/>
              </a:solidFill>
              <a:latin typeface="Aharoni" panose="02010803020104030203" pitchFamily="2" charset="-79"/>
              <a:cs typeface="Aharoni" panose="02010803020104030203" pitchFamily="2" charset="-79"/>
            </a:rPr>
            <a:t>USO</a:t>
          </a:r>
        </a:p>
      </xdr:txBody>
    </xdr:sp>
    <xdr:clientData/>
  </xdr:twoCellAnchor>
  <xdr:twoCellAnchor>
    <xdr:from>
      <xdr:col>4</xdr:col>
      <xdr:colOff>302559</xdr:colOff>
      <xdr:row>11</xdr:row>
      <xdr:rowOff>179294</xdr:rowOff>
    </xdr:from>
    <xdr:to>
      <xdr:col>5</xdr:col>
      <xdr:colOff>291351</xdr:colOff>
      <xdr:row>11</xdr:row>
      <xdr:rowOff>179294</xdr:rowOff>
    </xdr:to>
    <xdr:sp macro="" textlink="">
      <xdr:nvSpPr>
        <xdr:cNvPr id="86" name="Line 28">
          <a:extLst>
            <a:ext uri="{FF2B5EF4-FFF2-40B4-BE49-F238E27FC236}">
              <a16:creationId xmlns:a16="http://schemas.microsoft.com/office/drawing/2014/main" id="{0D135BE8-D7D5-42A3-95BD-DCA2B89292AF}"/>
            </a:ext>
          </a:extLst>
        </xdr:cNvPr>
        <xdr:cNvSpPr>
          <a:spLocks noChangeShapeType="1"/>
        </xdr:cNvSpPr>
      </xdr:nvSpPr>
      <xdr:spPr bwMode="auto">
        <a:xfrm flipH="1" flipV="1">
          <a:off x="3716319" y="2122394"/>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12</xdr:col>
      <xdr:colOff>89646</xdr:colOff>
      <xdr:row>12</xdr:row>
      <xdr:rowOff>33618</xdr:rowOff>
    </xdr:from>
    <xdr:to>
      <xdr:col>13</xdr:col>
      <xdr:colOff>141191</xdr:colOff>
      <xdr:row>12</xdr:row>
      <xdr:rowOff>41890</xdr:rowOff>
    </xdr:to>
    <xdr:sp macro="" textlink="">
      <xdr:nvSpPr>
        <xdr:cNvPr id="87" name="Line 28">
          <a:extLst>
            <a:ext uri="{FF2B5EF4-FFF2-40B4-BE49-F238E27FC236}">
              <a16:creationId xmlns:a16="http://schemas.microsoft.com/office/drawing/2014/main" id="{127798B7-D654-43CE-9F64-C2B5F8C0F5B3}"/>
            </a:ext>
          </a:extLst>
        </xdr:cNvPr>
        <xdr:cNvSpPr>
          <a:spLocks noChangeShapeType="1"/>
        </xdr:cNvSpPr>
      </xdr:nvSpPr>
      <xdr:spPr bwMode="auto">
        <a:xfrm flipH="1" flipV="1">
          <a:off x="10330926" y="2159598"/>
          <a:ext cx="904985" cy="82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255492</xdr:colOff>
      <xdr:row>44</xdr:row>
      <xdr:rowOff>98612</xdr:rowOff>
    </xdr:from>
    <xdr:to>
      <xdr:col>6</xdr:col>
      <xdr:colOff>154639</xdr:colOff>
      <xdr:row>44</xdr:row>
      <xdr:rowOff>98612</xdr:rowOff>
    </xdr:to>
    <xdr:sp macro="" textlink="">
      <xdr:nvSpPr>
        <xdr:cNvPr id="88" name="Line 28">
          <a:extLst>
            <a:ext uri="{FF2B5EF4-FFF2-40B4-BE49-F238E27FC236}">
              <a16:creationId xmlns:a16="http://schemas.microsoft.com/office/drawing/2014/main" id="{51E40F38-2A75-4FDB-A9D6-77B290D0C581}"/>
            </a:ext>
          </a:extLst>
        </xdr:cNvPr>
        <xdr:cNvSpPr>
          <a:spLocks noChangeShapeType="1"/>
        </xdr:cNvSpPr>
      </xdr:nvSpPr>
      <xdr:spPr bwMode="auto">
        <a:xfrm flipH="1">
          <a:off x="4522692" y="7832912"/>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661147</xdr:colOff>
      <xdr:row>50</xdr:row>
      <xdr:rowOff>1548</xdr:rowOff>
    </xdr:from>
    <xdr:to>
      <xdr:col>12</xdr:col>
      <xdr:colOff>212912</xdr:colOff>
      <xdr:row>52</xdr:row>
      <xdr:rowOff>1549</xdr:rowOff>
    </xdr:to>
    <xdr:sp macro="" textlink="">
      <xdr:nvSpPr>
        <xdr:cNvPr id="89" name="Text Box 29">
          <a:extLst>
            <a:ext uri="{FF2B5EF4-FFF2-40B4-BE49-F238E27FC236}">
              <a16:creationId xmlns:a16="http://schemas.microsoft.com/office/drawing/2014/main" id="{13A8ED17-FCFF-42CF-A647-DEF7054C0ACE}"/>
            </a:ext>
          </a:extLst>
        </xdr:cNvPr>
        <xdr:cNvSpPr txBox="1">
          <a:spLocks noChangeArrowheads="1"/>
        </xdr:cNvSpPr>
      </xdr:nvSpPr>
      <xdr:spPr bwMode="auto">
        <a:xfrm>
          <a:off x="9195547" y="8787408"/>
          <a:ext cx="1258645" cy="35052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los trabajadores a AR</a:t>
          </a:r>
        </a:p>
      </xdr:txBody>
    </xdr:sp>
    <xdr:clientData/>
  </xdr:twoCellAnchor>
  <xdr:twoCellAnchor>
    <xdr:from>
      <xdr:col>12</xdr:col>
      <xdr:colOff>561387</xdr:colOff>
      <xdr:row>49</xdr:row>
      <xdr:rowOff>89648</xdr:rowOff>
    </xdr:from>
    <xdr:to>
      <xdr:col>13</xdr:col>
      <xdr:colOff>44823</xdr:colOff>
      <xdr:row>50</xdr:row>
      <xdr:rowOff>79991</xdr:rowOff>
    </xdr:to>
    <xdr:sp macro="" textlink="">
      <xdr:nvSpPr>
        <xdr:cNvPr id="90" name="Text Box 29">
          <a:extLst>
            <a:ext uri="{FF2B5EF4-FFF2-40B4-BE49-F238E27FC236}">
              <a16:creationId xmlns:a16="http://schemas.microsoft.com/office/drawing/2014/main" id="{E360BAE5-1DAD-4DF8-8372-24C5D083CA44}"/>
            </a:ext>
          </a:extLst>
        </xdr:cNvPr>
        <xdr:cNvSpPr txBox="1">
          <a:spLocks noChangeArrowheads="1"/>
        </xdr:cNvSpPr>
      </xdr:nvSpPr>
      <xdr:spPr bwMode="auto">
        <a:xfrm>
          <a:off x="10802667" y="8700248"/>
          <a:ext cx="33687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U-1</a:t>
          </a:r>
        </a:p>
      </xdr:txBody>
    </xdr:sp>
    <xdr:clientData/>
  </xdr:twoCellAnchor>
  <xdr:twoCellAnchor>
    <xdr:from>
      <xdr:col>12</xdr:col>
      <xdr:colOff>280147</xdr:colOff>
      <xdr:row>51</xdr:row>
      <xdr:rowOff>23961</xdr:rowOff>
    </xdr:from>
    <xdr:to>
      <xdr:col>13</xdr:col>
      <xdr:colOff>268939</xdr:colOff>
      <xdr:row>51</xdr:row>
      <xdr:rowOff>23961</xdr:rowOff>
    </xdr:to>
    <xdr:sp macro="" textlink="">
      <xdr:nvSpPr>
        <xdr:cNvPr id="91" name="Line 28">
          <a:extLst>
            <a:ext uri="{FF2B5EF4-FFF2-40B4-BE49-F238E27FC236}">
              <a16:creationId xmlns:a16="http://schemas.microsoft.com/office/drawing/2014/main" id="{24A08602-A3ED-4106-A036-F8BD697E8921}"/>
            </a:ext>
          </a:extLst>
        </xdr:cNvPr>
        <xdr:cNvSpPr>
          <a:spLocks noChangeShapeType="1"/>
        </xdr:cNvSpPr>
      </xdr:nvSpPr>
      <xdr:spPr bwMode="auto">
        <a:xfrm flipH="1" flipV="1">
          <a:off x="10521427" y="8985081"/>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408296</xdr:colOff>
      <xdr:row>50</xdr:row>
      <xdr:rowOff>67606</xdr:rowOff>
    </xdr:from>
    <xdr:to>
      <xdr:col>14</xdr:col>
      <xdr:colOff>515471</xdr:colOff>
      <xdr:row>50</xdr:row>
      <xdr:rowOff>78442</xdr:rowOff>
    </xdr:to>
    <xdr:sp macro="" textlink="">
      <xdr:nvSpPr>
        <xdr:cNvPr id="92" name="Line 28">
          <a:extLst>
            <a:ext uri="{FF2B5EF4-FFF2-40B4-BE49-F238E27FC236}">
              <a16:creationId xmlns:a16="http://schemas.microsoft.com/office/drawing/2014/main" id="{CED05DE6-1825-44CC-98E5-8C9F8C31C136}"/>
            </a:ext>
          </a:extLst>
        </xdr:cNvPr>
        <xdr:cNvSpPr>
          <a:spLocks noChangeShapeType="1"/>
        </xdr:cNvSpPr>
      </xdr:nvSpPr>
      <xdr:spPr bwMode="auto">
        <a:xfrm>
          <a:off x="11503016" y="8853466"/>
          <a:ext cx="960615" cy="1083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754131</xdr:colOff>
      <xdr:row>49</xdr:row>
      <xdr:rowOff>6136</xdr:rowOff>
    </xdr:from>
    <xdr:to>
      <xdr:col>14</xdr:col>
      <xdr:colOff>237567</xdr:colOff>
      <xdr:row>49</xdr:row>
      <xdr:rowOff>186979</xdr:rowOff>
    </xdr:to>
    <xdr:sp macro="" textlink="">
      <xdr:nvSpPr>
        <xdr:cNvPr id="93" name="Text Box 29">
          <a:extLst>
            <a:ext uri="{FF2B5EF4-FFF2-40B4-BE49-F238E27FC236}">
              <a16:creationId xmlns:a16="http://schemas.microsoft.com/office/drawing/2014/main" id="{F4324E0A-8139-4AF9-9403-41B0C31A07BF}"/>
            </a:ext>
          </a:extLst>
        </xdr:cNvPr>
        <xdr:cNvSpPr txBox="1">
          <a:spLocks noChangeArrowheads="1"/>
        </xdr:cNvSpPr>
      </xdr:nvSpPr>
      <xdr:spPr bwMode="auto">
        <a:xfrm>
          <a:off x="11848851" y="8616736"/>
          <a:ext cx="33687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U-2</a:t>
          </a:r>
        </a:p>
      </xdr:txBody>
    </xdr:sp>
    <xdr:clientData/>
  </xdr:twoCellAnchor>
  <xdr:twoCellAnchor>
    <xdr:from>
      <xdr:col>14</xdr:col>
      <xdr:colOff>481855</xdr:colOff>
      <xdr:row>49</xdr:row>
      <xdr:rowOff>86124</xdr:rowOff>
    </xdr:from>
    <xdr:to>
      <xdr:col>16</xdr:col>
      <xdr:colOff>679080</xdr:colOff>
      <xdr:row>51</xdr:row>
      <xdr:rowOff>72678</xdr:rowOff>
    </xdr:to>
    <xdr:sp macro="" textlink="">
      <xdr:nvSpPr>
        <xdr:cNvPr id="94" name="Text Box 29">
          <a:extLst>
            <a:ext uri="{FF2B5EF4-FFF2-40B4-BE49-F238E27FC236}">
              <a16:creationId xmlns:a16="http://schemas.microsoft.com/office/drawing/2014/main" id="{E9B226C2-B083-43D4-9EC0-92D463402A96}"/>
            </a:ext>
          </a:extLst>
        </xdr:cNvPr>
        <xdr:cNvSpPr txBox="1">
          <a:spLocks noChangeArrowheads="1"/>
        </xdr:cNvSpPr>
      </xdr:nvSpPr>
      <xdr:spPr bwMode="auto">
        <a:xfrm>
          <a:off x="12430015" y="8696724"/>
          <a:ext cx="1904105" cy="3370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trabajadores a AR de calidad insuficiente</a:t>
          </a:r>
        </a:p>
      </xdr:txBody>
    </xdr:sp>
    <xdr:clientData/>
  </xdr:twoCellAnchor>
  <xdr:twoCellAnchor>
    <xdr:from>
      <xdr:col>10</xdr:col>
      <xdr:colOff>504263</xdr:colOff>
      <xdr:row>46</xdr:row>
      <xdr:rowOff>185322</xdr:rowOff>
    </xdr:from>
    <xdr:to>
      <xdr:col>12</xdr:col>
      <xdr:colOff>645458</xdr:colOff>
      <xdr:row>48</xdr:row>
      <xdr:rowOff>163603</xdr:rowOff>
    </xdr:to>
    <xdr:sp macro="" textlink="">
      <xdr:nvSpPr>
        <xdr:cNvPr id="95" name="Text Box 29">
          <a:extLst>
            <a:ext uri="{FF2B5EF4-FFF2-40B4-BE49-F238E27FC236}">
              <a16:creationId xmlns:a16="http://schemas.microsoft.com/office/drawing/2014/main" id="{1B9BA231-4D50-4E1B-89BC-DC640351D669}"/>
            </a:ext>
          </a:extLst>
        </xdr:cNvPr>
        <xdr:cNvSpPr txBox="1">
          <a:spLocks noChangeArrowheads="1"/>
        </xdr:cNvSpPr>
      </xdr:nvSpPr>
      <xdr:spPr bwMode="auto">
        <a:xfrm>
          <a:off x="9038663" y="8262522"/>
          <a:ext cx="1848075" cy="33642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Contaminación de productos finales por malas prácticas</a:t>
          </a:r>
        </a:p>
      </xdr:txBody>
    </xdr:sp>
    <xdr:clientData/>
  </xdr:twoCellAnchor>
  <xdr:twoCellAnchor>
    <xdr:from>
      <xdr:col>13</xdr:col>
      <xdr:colOff>175904</xdr:colOff>
      <xdr:row>46</xdr:row>
      <xdr:rowOff>129989</xdr:rowOff>
    </xdr:from>
    <xdr:to>
      <xdr:col>13</xdr:col>
      <xdr:colOff>421340</xdr:colOff>
      <xdr:row>47</xdr:row>
      <xdr:rowOff>120332</xdr:rowOff>
    </xdr:to>
    <xdr:sp macro="" textlink="">
      <xdr:nvSpPr>
        <xdr:cNvPr id="96" name="Text Box 29">
          <a:extLst>
            <a:ext uri="{FF2B5EF4-FFF2-40B4-BE49-F238E27FC236}">
              <a16:creationId xmlns:a16="http://schemas.microsoft.com/office/drawing/2014/main" id="{FDCEA451-E04B-4A3F-A650-C6BA0C90F399}"/>
            </a:ext>
          </a:extLst>
        </xdr:cNvPr>
        <xdr:cNvSpPr txBox="1">
          <a:spLocks noChangeArrowheads="1"/>
        </xdr:cNvSpPr>
      </xdr:nvSpPr>
      <xdr:spPr bwMode="auto">
        <a:xfrm>
          <a:off x="11270624" y="8214809"/>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U-3</a:t>
          </a:r>
        </a:p>
      </xdr:txBody>
    </xdr:sp>
    <xdr:clientData/>
  </xdr:twoCellAnchor>
  <xdr:twoCellAnchor>
    <xdr:from>
      <xdr:col>12</xdr:col>
      <xdr:colOff>645458</xdr:colOff>
      <xdr:row>48</xdr:row>
      <xdr:rowOff>8272</xdr:rowOff>
    </xdr:from>
    <xdr:to>
      <xdr:col>13</xdr:col>
      <xdr:colOff>634250</xdr:colOff>
      <xdr:row>48</xdr:row>
      <xdr:rowOff>8272</xdr:rowOff>
    </xdr:to>
    <xdr:sp macro="" textlink="">
      <xdr:nvSpPr>
        <xdr:cNvPr id="97" name="Line 28">
          <a:extLst>
            <a:ext uri="{FF2B5EF4-FFF2-40B4-BE49-F238E27FC236}">
              <a16:creationId xmlns:a16="http://schemas.microsoft.com/office/drawing/2014/main" id="{1F922083-C9F0-44F3-8012-A8EACD299135}"/>
            </a:ext>
          </a:extLst>
        </xdr:cNvPr>
        <xdr:cNvSpPr>
          <a:spLocks noChangeShapeType="1"/>
        </xdr:cNvSpPr>
      </xdr:nvSpPr>
      <xdr:spPr bwMode="auto">
        <a:xfrm flipH="1" flipV="1">
          <a:off x="10886738" y="8443612"/>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152401</xdr:colOff>
      <xdr:row>46</xdr:row>
      <xdr:rowOff>70436</xdr:rowOff>
    </xdr:from>
    <xdr:to>
      <xdr:col>17</xdr:col>
      <xdr:colOff>672353</xdr:colOff>
      <xdr:row>48</xdr:row>
      <xdr:rowOff>56990</xdr:rowOff>
    </xdr:to>
    <xdr:sp macro="" textlink="">
      <xdr:nvSpPr>
        <xdr:cNvPr id="98" name="Text Box 29">
          <a:extLst>
            <a:ext uri="{FF2B5EF4-FFF2-40B4-BE49-F238E27FC236}">
              <a16:creationId xmlns:a16="http://schemas.microsoft.com/office/drawing/2014/main" id="{3FDA2F18-6138-4A0E-A8FA-18747B085484}"/>
            </a:ext>
          </a:extLst>
        </xdr:cNvPr>
        <xdr:cNvSpPr txBox="1">
          <a:spLocks noChangeArrowheads="1"/>
        </xdr:cNvSpPr>
      </xdr:nvSpPr>
      <xdr:spPr bwMode="auto">
        <a:xfrm>
          <a:off x="12954001" y="8155256"/>
          <a:ext cx="2226832" cy="3370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Contaminación de productos finales por calidad de AR insuficiente</a:t>
          </a:r>
        </a:p>
      </xdr:txBody>
    </xdr:sp>
    <xdr:clientData/>
  </xdr:twoCellAnchor>
  <xdr:twoCellAnchor>
    <xdr:from>
      <xdr:col>14</xdr:col>
      <xdr:colOff>33618</xdr:colOff>
      <xdr:row>47</xdr:row>
      <xdr:rowOff>44824</xdr:rowOff>
    </xdr:from>
    <xdr:to>
      <xdr:col>15</xdr:col>
      <xdr:colOff>134471</xdr:colOff>
      <xdr:row>47</xdr:row>
      <xdr:rowOff>44824</xdr:rowOff>
    </xdr:to>
    <xdr:sp macro="" textlink="">
      <xdr:nvSpPr>
        <xdr:cNvPr id="99" name="Line 28">
          <a:extLst>
            <a:ext uri="{FF2B5EF4-FFF2-40B4-BE49-F238E27FC236}">
              <a16:creationId xmlns:a16="http://schemas.microsoft.com/office/drawing/2014/main" id="{504AECD2-80DC-4882-BFCC-6EB4A76E0FC7}"/>
            </a:ext>
          </a:extLst>
        </xdr:cNvPr>
        <xdr:cNvSpPr>
          <a:spLocks noChangeShapeType="1"/>
        </xdr:cNvSpPr>
      </xdr:nvSpPr>
      <xdr:spPr bwMode="auto">
        <a:xfrm flipV="1">
          <a:off x="11981778" y="8304904"/>
          <a:ext cx="95429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14</xdr:col>
      <xdr:colOff>346237</xdr:colOff>
      <xdr:row>45</xdr:row>
      <xdr:rowOff>158536</xdr:rowOff>
    </xdr:from>
    <xdr:to>
      <xdr:col>14</xdr:col>
      <xdr:colOff>591673</xdr:colOff>
      <xdr:row>46</xdr:row>
      <xdr:rowOff>148879</xdr:rowOff>
    </xdr:to>
    <xdr:sp macro="" textlink="">
      <xdr:nvSpPr>
        <xdr:cNvPr id="100" name="Text Box 29">
          <a:extLst>
            <a:ext uri="{FF2B5EF4-FFF2-40B4-BE49-F238E27FC236}">
              <a16:creationId xmlns:a16="http://schemas.microsoft.com/office/drawing/2014/main" id="{C74C6E17-7E84-48C2-9A9F-012964221B8E}"/>
            </a:ext>
          </a:extLst>
        </xdr:cNvPr>
        <xdr:cNvSpPr txBox="1">
          <a:spLocks noChangeArrowheads="1"/>
        </xdr:cNvSpPr>
      </xdr:nvSpPr>
      <xdr:spPr bwMode="auto">
        <a:xfrm>
          <a:off x="12294397" y="8068096"/>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U-4</a:t>
          </a:r>
        </a:p>
      </xdr:txBody>
    </xdr:sp>
    <xdr:clientData/>
  </xdr:twoCellAnchor>
  <xdr:twoCellAnchor>
    <xdr:from>
      <xdr:col>11</xdr:col>
      <xdr:colOff>224118</xdr:colOff>
      <xdr:row>44</xdr:row>
      <xdr:rowOff>91193</xdr:rowOff>
    </xdr:from>
    <xdr:to>
      <xdr:col>13</xdr:col>
      <xdr:colOff>226358</xdr:colOff>
      <xdr:row>46</xdr:row>
      <xdr:rowOff>69474</xdr:rowOff>
    </xdr:to>
    <xdr:sp macro="" textlink="">
      <xdr:nvSpPr>
        <xdr:cNvPr id="101" name="Text Box 29">
          <a:extLst>
            <a:ext uri="{FF2B5EF4-FFF2-40B4-BE49-F238E27FC236}">
              <a16:creationId xmlns:a16="http://schemas.microsoft.com/office/drawing/2014/main" id="{21B24788-4DAC-49D6-AC9F-53D931AC9106}"/>
            </a:ext>
          </a:extLst>
        </xdr:cNvPr>
        <xdr:cNvSpPr txBox="1">
          <a:spLocks noChangeArrowheads="1"/>
        </xdr:cNvSpPr>
      </xdr:nvSpPr>
      <xdr:spPr bwMode="auto">
        <a:xfrm>
          <a:off x="9611958" y="7825493"/>
          <a:ext cx="1709120" cy="32880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comunidad local o visitantes a las AR</a:t>
          </a:r>
        </a:p>
      </xdr:txBody>
    </xdr:sp>
    <xdr:clientData/>
  </xdr:twoCellAnchor>
  <xdr:twoCellAnchor>
    <xdr:from>
      <xdr:col>13</xdr:col>
      <xdr:colOff>518804</xdr:colOff>
      <xdr:row>44</xdr:row>
      <xdr:rowOff>35860</xdr:rowOff>
    </xdr:from>
    <xdr:to>
      <xdr:col>14</xdr:col>
      <xdr:colOff>2240</xdr:colOff>
      <xdr:row>45</xdr:row>
      <xdr:rowOff>26203</xdr:rowOff>
    </xdr:to>
    <xdr:sp macro="" textlink="">
      <xdr:nvSpPr>
        <xdr:cNvPr id="102" name="Text Box 29">
          <a:extLst>
            <a:ext uri="{FF2B5EF4-FFF2-40B4-BE49-F238E27FC236}">
              <a16:creationId xmlns:a16="http://schemas.microsoft.com/office/drawing/2014/main" id="{BAE6FDD5-93BD-4FC7-B915-384E32BEEEF8}"/>
            </a:ext>
          </a:extLst>
        </xdr:cNvPr>
        <xdr:cNvSpPr txBox="1">
          <a:spLocks noChangeArrowheads="1"/>
        </xdr:cNvSpPr>
      </xdr:nvSpPr>
      <xdr:spPr bwMode="auto">
        <a:xfrm>
          <a:off x="11613524" y="7770160"/>
          <a:ext cx="33687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U-5</a:t>
          </a:r>
        </a:p>
      </xdr:txBody>
    </xdr:sp>
    <xdr:clientData/>
  </xdr:twoCellAnchor>
  <xdr:twoCellAnchor>
    <xdr:from>
      <xdr:col>13</xdr:col>
      <xdr:colOff>226358</xdr:colOff>
      <xdr:row>45</xdr:row>
      <xdr:rowOff>104643</xdr:rowOff>
    </xdr:from>
    <xdr:to>
      <xdr:col>14</xdr:col>
      <xdr:colOff>215150</xdr:colOff>
      <xdr:row>45</xdr:row>
      <xdr:rowOff>104643</xdr:rowOff>
    </xdr:to>
    <xdr:sp macro="" textlink="">
      <xdr:nvSpPr>
        <xdr:cNvPr id="103" name="Line 28">
          <a:extLst>
            <a:ext uri="{FF2B5EF4-FFF2-40B4-BE49-F238E27FC236}">
              <a16:creationId xmlns:a16="http://schemas.microsoft.com/office/drawing/2014/main" id="{313EB2D7-9087-4574-B076-4A5F2F79E962}"/>
            </a:ext>
          </a:extLst>
        </xdr:cNvPr>
        <xdr:cNvSpPr>
          <a:spLocks noChangeShapeType="1"/>
        </xdr:cNvSpPr>
      </xdr:nvSpPr>
      <xdr:spPr bwMode="auto">
        <a:xfrm flipH="1" flipV="1">
          <a:off x="11321078" y="8014203"/>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405654</xdr:colOff>
      <xdr:row>43</xdr:row>
      <xdr:rowOff>166807</xdr:rowOff>
    </xdr:from>
    <xdr:to>
      <xdr:col>17</xdr:col>
      <xdr:colOff>616324</xdr:colOff>
      <xdr:row>45</xdr:row>
      <xdr:rowOff>153361</xdr:rowOff>
    </xdr:to>
    <xdr:sp macro="" textlink="">
      <xdr:nvSpPr>
        <xdr:cNvPr id="104" name="Text Box 29">
          <a:extLst>
            <a:ext uri="{FF2B5EF4-FFF2-40B4-BE49-F238E27FC236}">
              <a16:creationId xmlns:a16="http://schemas.microsoft.com/office/drawing/2014/main" id="{76D44E22-BE5A-4894-9B29-98B7135E558F}"/>
            </a:ext>
          </a:extLst>
        </xdr:cNvPr>
        <xdr:cNvSpPr txBox="1">
          <a:spLocks noChangeArrowheads="1"/>
        </xdr:cNvSpPr>
      </xdr:nvSpPr>
      <xdr:spPr bwMode="auto">
        <a:xfrm>
          <a:off x="13207254" y="7725847"/>
          <a:ext cx="1917550" cy="3370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Accidente operativo por malas prácticas de los trabajadores</a:t>
          </a:r>
        </a:p>
      </xdr:txBody>
    </xdr:sp>
    <xdr:clientData/>
  </xdr:twoCellAnchor>
  <xdr:twoCellAnchor>
    <xdr:from>
      <xdr:col>14</xdr:col>
      <xdr:colOff>286871</xdr:colOff>
      <xdr:row>44</xdr:row>
      <xdr:rowOff>141195</xdr:rowOff>
    </xdr:from>
    <xdr:to>
      <xdr:col>15</xdr:col>
      <xdr:colOff>387724</xdr:colOff>
      <xdr:row>44</xdr:row>
      <xdr:rowOff>141195</xdr:rowOff>
    </xdr:to>
    <xdr:sp macro="" textlink="">
      <xdr:nvSpPr>
        <xdr:cNvPr id="105" name="Line 28">
          <a:extLst>
            <a:ext uri="{FF2B5EF4-FFF2-40B4-BE49-F238E27FC236}">
              <a16:creationId xmlns:a16="http://schemas.microsoft.com/office/drawing/2014/main" id="{CEB2518D-8E2E-40CE-8FD5-C85E0DA034E5}"/>
            </a:ext>
          </a:extLst>
        </xdr:cNvPr>
        <xdr:cNvSpPr>
          <a:spLocks noChangeShapeType="1"/>
        </xdr:cNvSpPr>
      </xdr:nvSpPr>
      <xdr:spPr bwMode="auto">
        <a:xfrm flipV="1">
          <a:off x="12235031" y="7875495"/>
          <a:ext cx="95429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14</xdr:col>
      <xdr:colOff>599490</xdr:colOff>
      <xdr:row>43</xdr:row>
      <xdr:rowOff>64407</xdr:rowOff>
    </xdr:from>
    <xdr:to>
      <xdr:col>15</xdr:col>
      <xdr:colOff>82926</xdr:colOff>
      <xdr:row>44</xdr:row>
      <xdr:rowOff>54750</xdr:rowOff>
    </xdr:to>
    <xdr:sp macro="" textlink="">
      <xdr:nvSpPr>
        <xdr:cNvPr id="106" name="Text Box 29">
          <a:extLst>
            <a:ext uri="{FF2B5EF4-FFF2-40B4-BE49-F238E27FC236}">
              <a16:creationId xmlns:a16="http://schemas.microsoft.com/office/drawing/2014/main" id="{9CD548B2-A176-4F25-9AB4-02FFD701683A}"/>
            </a:ext>
          </a:extLst>
        </xdr:cNvPr>
        <xdr:cNvSpPr txBox="1">
          <a:spLocks noChangeArrowheads="1"/>
        </xdr:cNvSpPr>
      </xdr:nvSpPr>
      <xdr:spPr bwMode="auto">
        <a:xfrm>
          <a:off x="12547650" y="7623447"/>
          <a:ext cx="33687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U-6</a:t>
          </a:r>
        </a:p>
      </xdr:txBody>
    </xdr:sp>
    <xdr:clientData/>
  </xdr:twoCellAnchor>
  <xdr:twoCellAnchor>
    <xdr:from>
      <xdr:col>10</xdr:col>
      <xdr:colOff>268942</xdr:colOff>
      <xdr:row>41</xdr:row>
      <xdr:rowOff>165152</xdr:rowOff>
    </xdr:from>
    <xdr:to>
      <xdr:col>13</xdr:col>
      <xdr:colOff>502024</xdr:colOff>
      <xdr:row>43</xdr:row>
      <xdr:rowOff>143433</xdr:rowOff>
    </xdr:to>
    <xdr:sp macro="" textlink="">
      <xdr:nvSpPr>
        <xdr:cNvPr id="107" name="Text Box 29">
          <a:extLst>
            <a:ext uri="{FF2B5EF4-FFF2-40B4-BE49-F238E27FC236}">
              <a16:creationId xmlns:a16="http://schemas.microsoft.com/office/drawing/2014/main" id="{8A40B511-13F3-4B11-8250-A717C4A48EC8}"/>
            </a:ext>
          </a:extLst>
        </xdr:cNvPr>
        <xdr:cNvSpPr txBox="1">
          <a:spLocks noChangeArrowheads="1"/>
        </xdr:cNvSpPr>
      </xdr:nvSpPr>
      <xdr:spPr bwMode="auto">
        <a:xfrm>
          <a:off x="8803342" y="7373672"/>
          <a:ext cx="2793402" cy="32880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Accidente operativo por fallos o roturas en la infraestructura o conducciones de AR</a:t>
          </a:r>
        </a:p>
      </xdr:txBody>
    </xdr:sp>
    <xdr:clientData/>
  </xdr:twoCellAnchor>
  <xdr:twoCellAnchor>
    <xdr:from>
      <xdr:col>14</xdr:col>
      <xdr:colOff>32469</xdr:colOff>
      <xdr:row>41</xdr:row>
      <xdr:rowOff>109819</xdr:rowOff>
    </xdr:from>
    <xdr:to>
      <xdr:col>14</xdr:col>
      <xdr:colOff>277905</xdr:colOff>
      <xdr:row>42</xdr:row>
      <xdr:rowOff>100162</xdr:rowOff>
    </xdr:to>
    <xdr:sp macro="" textlink="">
      <xdr:nvSpPr>
        <xdr:cNvPr id="108" name="Text Box 29">
          <a:extLst>
            <a:ext uri="{FF2B5EF4-FFF2-40B4-BE49-F238E27FC236}">
              <a16:creationId xmlns:a16="http://schemas.microsoft.com/office/drawing/2014/main" id="{EF8524B7-6DB4-456C-BD5B-C1E80DE860B5}"/>
            </a:ext>
          </a:extLst>
        </xdr:cNvPr>
        <xdr:cNvSpPr txBox="1">
          <a:spLocks noChangeArrowheads="1"/>
        </xdr:cNvSpPr>
      </xdr:nvSpPr>
      <xdr:spPr bwMode="auto">
        <a:xfrm>
          <a:off x="11980629" y="7318339"/>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U-7</a:t>
          </a:r>
        </a:p>
      </xdr:txBody>
    </xdr:sp>
    <xdr:clientData/>
  </xdr:twoCellAnchor>
  <xdr:twoCellAnchor>
    <xdr:from>
      <xdr:col>13</xdr:col>
      <xdr:colOff>502023</xdr:colOff>
      <xdr:row>42</xdr:row>
      <xdr:rowOff>178602</xdr:rowOff>
    </xdr:from>
    <xdr:to>
      <xdr:col>14</xdr:col>
      <xdr:colOff>490815</xdr:colOff>
      <xdr:row>42</xdr:row>
      <xdr:rowOff>178602</xdr:rowOff>
    </xdr:to>
    <xdr:sp macro="" textlink="">
      <xdr:nvSpPr>
        <xdr:cNvPr id="109" name="Line 28">
          <a:extLst>
            <a:ext uri="{FF2B5EF4-FFF2-40B4-BE49-F238E27FC236}">
              <a16:creationId xmlns:a16="http://schemas.microsoft.com/office/drawing/2014/main" id="{96F280CB-30CE-4C22-BB50-37F8FDE7525D}"/>
            </a:ext>
          </a:extLst>
        </xdr:cNvPr>
        <xdr:cNvSpPr>
          <a:spLocks noChangeShapeType="1"/>
        </xdr:cNvSpPr>
      </xdr:nvSpPr>
      <xdr:spPr bwMode="auto">
        <a:xfrm flipH="1" flipV="1">
          <a:off x="11596743" y="7562382"/>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35860</xdr:colOff>
      <xdr:row>41</xdr:row>
      <xdr:rowOff>54748</xdr:rowOff>
    </xdr:from>
    <xdr:to>
      <xdr:col>18</xdr:col>
      <xdr:colOff>246530</xdr:colOff>
      <xdr:row>43</xdr:row>
      <xdr:rowOff>41302</xdr:rowOff>
    </xdr:to>
    <xdr:sp macro="" textlink="">
      <xdr:nvSpPr>
        <xdr:cNvPr id="110" name="Text Box 29">
          <a:extLst>
            <a:ext uri="{FF2B5EF4-FFF2-40B4-BE49-F238E27FC236}">
              <a16:creationId xmlns:a16="http://schemas.microsoft.com/office/drawing/2014/main" id="{596BE16C-7B32-42D5-9B68-5235EF1F7874}"/>
            </a:ext>
          </a:extLst>
        </xdr:cNvPr>
        <xdr:cNvSpPr txBox="1">
          <a:spLocks noChangeArrowheads="1"/>
        </xdr:cNvSpPr>
      </xdr:nvSpPr>
      <xdr:spPr bwMode="auto">
        <a:xfrm>
          <a:off x="13690900" y="7263268"/>
          <a:ext cx="1917550" cy="3370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Propagación de Legionella Spp. en sistemas de agua caliente</a:t>
          </a:r>
        </a:p>
      </xdr:txBody>
    </xdr:sp>
    <xdr:clientData/>
  </xdr:twoCellAnchor>
  <xdr:twoCellAnchor>
    <xdr:from>
      <xdr:col>14</xdr:col>
      <xdr:colOff>679077</xdr:colOff>
      <xdr:row>42</xdr:row>
      <xdr:rowOff>29136</xdr:rowOff>
    </xdr:from>
    <xdr:to>
      <xdr:col>16</xdr:col>
      <xdr:colOff>17930</xdr:colOff>
      <xdr:row>42</xdr:row>
      <xdr:rowOff>29136</xdr:rowOff>
    </xdr:to>
    <xdr:sp macro="" textlink="">
      <xdr:nvSpPr>
        <xdr:cNvPr id="111" name="Line 28">
          <a:extLst>
            <a:ext uri="{FF2B5EF4-FFF2-40B4-BE49-F238E27FC236}">
              <a16:creationId xmlns:a16="http://schemas.microsoft.com/office/drawing/2014/main" id="{17C0A0C7-6FF5-4B69-8891-A8A671EA090E}"/>
            </a:ext>
          </a:extLst>
        </xdr:cNvPr>
        <xdr:cNvSpPr>
          <a:spLocks noChangeShapeType="1"/>
        </xdr:cNvSpPr>
      </xdr:nvSpPr>
      <xdr:spPr bwMode="auto">
        <a:xfrm flipV="1">
          <a:off x="12627237" y="7412916"/>
          <a:ext cx="104573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229696</xdr:colOff>
      <xdr:row>40</xdr:row>
      <xdr:rowOff>142848</xdr:rowOff>
    </xdr:from>
    <xdr:to>
      <xdr:col>15</xdr:col>
      <xdr:colOff>475132</xdr:colOff>
      <xdr:row>41</xdr:row>
      <xdr:rowOff>133191</xdr:rowOff>
    </xdr:to>
    <xdr:sp macro="" textlink="">
      <xdr:nvSpPr>
        <xdr:cNvPr id="112" name="Text Box 29">
          <a:extLst>
            <a:ext uri="{FF2B5EF4-FFF2-40B4-BE49-F238E27FC236}">
              <a16:creationId xmlns:a16="http://schemas.microsoft.com/office/drawing/2014/main" id="{F936A9CC-93C2-4C44-A094-1B8A25B2E932}"/>
            </a:ext>
          </a:extLst>
        </xdr:cNvPr>
        <xdr:cNvSpPr txBox="1">
          <a:spLocks noChangeArrowheads="1"/>
        </xdr:cNvSpPr>
      </xdr:nvSpPr>
      <xdr:spPr bwMode="auto">
        <a:xfrm>
          <a:off x="13031296" y="7176108"/>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U-8</a:t>
          </a:r>
        </a:p>
      </xdr:txBody>
    </xdr:sp>
    <xdr:clientData/>
  </xdr:twoCellAnchor>
  <xdr:twoCellAnchor>
    <xdr:from>
      <xdr:col>14</xdr:col>
      <xdr:colOff>458292</xdr:colOff>
      <xdr:row>38</xdr:row>
      <xdr:rowOff>165849</xdr:rowOff>
    </xdr:from>
    <xdr:to>
      <xdr:col>14</xdr:col>
      <xdr:colOff>703728</xdr:colOff>
      <xdr:row>39</xdr:row>
      <xdr:rowOff>156192</xdr:rowOff>
    </xdr:to>
    <xdr:sp macro="" textlink="">
      <xdr:nvSpPr>
        <xdr:cNvPr id="113" name="Text Box 29">
          <a:extLst>
            <a:ext uri="{FF2B5EF4-FFF2-40B4-BE49-F238E27FC236}">
              <a16:creationId xmlns:a16="http://schemas.microsoft.com/office/drawing/2014/main" id="{5AE3E206-61F6-425B-AF1B-0679CCC2DF4D}"/>
            </a:ext>
          </a:extLst>
        </xdr:cNvPr>
        <xdr:cNvSpPr txBox="1">
          <a:spLocks noChangeArrowheads="1"/>
        </xdr:cNvSpPr>
      </xdr:nvSpPr>
      <xdr:spPr bwMode="auto">
        <a:xfrm>
          <a:off x="12406452" y="6848589"/>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U-9</a:t>
          </a:r>
        </a:p>
      </xdr:txBody>
    </xdr:sp>
    <xdr:clientData/>
  </xdr:twoCellAnchor>
  <xdr:twoCellAnchor>
    <xdr:from>
      <xdr:col>14</xdr:col>
      <xdr:colOff>154640</xdr:colOff>
      <xdr:row>40</xdr:row>
      <xdr:rowOff>21720</xdr:rowOff>
    </xdr:from>
    <xdr:to>
      <xdr:col>15</xdr:col>
      <xdr:colOff>143432</xdr:colOff>
      <xdr:row>40</xdr:row>
      <xdr:rowOff>21720</xdr:rowOff>
    </xdr:to>
    <xdr:sp macro="" textlink="">
      <xdr:nvSpPr>
        <xdr:cNvPr id="114" name="Line 28">
          <a:extLst>
            <a:ext uri="{FF2B5EF4-FFF2-40B4-BE49-F238E27FC236}">
              <a16:creationId xmlns:a16="http://schemas.microsoft.com/office/drawing/2014/main" id="{866E2744-306F-4C9E-9D69-55B2B8B07B7C}"/>
            </a:ext>
          </a:extLst>
        </xdr:cNvPr>
        <xdr:cNvSpPr>
          <a:spLocks noChangeShapeType="1"/>
        </xdr:cNvSpPr>
      </xdr:nvSpPr>
      <xdr:spPr bwMode="auto">
        <a:xfrm flipH="1" flipV="1">
          <a:off x="12102800" y="7054980"/>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186019</xdr:colOff>
      <xdr:row>39</xdr:row>
      <xdr:rowOff>3</xdr:rowOff>
    </xdr:from>
    <xdr:to>
      <xdr:col>14</xdr:col>
      <xdr:colOff>138955</xdr:colOff>
      <xdr:row>40</xdr:row>
      <xdr:rowOff>186020</xdr:rowOff>
    </xdr:to>
    <xdr:sp macro="" textlink="">
      <xdr:nvSpPr>
        <xdr:cNvPr id="115" name="Text Box 29">
          <a:extLst>
            <a:ext uri="{FF2B5EF4-FFF2-40B4-BE49-F238E27FC236}">
              <a16:creationId xmlns:a16="http://schemas.microsoft.com/office/drawing/2014/main" id="{5F3BB7F2-4291-43FC-8150-B7E9B41DB596}"/>
            </a:ext>
          </a:extLst>
        </xdr:cNvPr>
        <xdr:cNvSpPr txBox="1">
          <a:spLocks noChangeArrowheads="1"/>
        </xdr:cNvSpPr>
      </xdr:nvSpPr>
      <xdr:spPr bwMode="auto">
        <a:xfrm>
          <a:off x="9573859" y="6858003"/>
          <a:ext cx="2513256" cy="3536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Eventos catastróficos metereológicos o sísmicos que afectan a la salud humana</a:t>
          </a:r>
        </a:p>
      </xdr:txBody>
    </xdr:sp>
    <xdr:clientData/>
  </xdr:twoCellAnchor>
  <xdr:twoCellAnchor>
    <xdr:from>
      <xdr:col>16</xdr:col>
      <xdr:colOff>333937</xdr:colOff>
      <xdr:row>38</xdr:row>
      <xdr:rowOff>139913</xdr:rowOff>
    </xdr:from>
    <xdr:to>
      <xdr:col>18</xdr:col>
      <xdr:colOff>728383</xdr:colOff>
      <xdr:row>40</xdr:row>
      <xdr:rowOff>126467</xdr:rowOff>
    </xdr:to>
    <xdr:sp macro="" textlink="">
      <xdr:nvSpPr>
        <xdr:cNvPr id="116" name="Text Box 29">
          <a:extLst>
            <a:ext uri="{FF2B5EF4-FFF2-40B4-BE49-F238E27FC236}">
              <a16:creationId xmlns:a16="http://schemas.microsoft.com/office/drawing/2014/main" id="{F4F6B14F-145B-4BF5-B1DD-B132D4F121F9}"/>
            </a:ext>
          </a:extLst>
        </xdr:cNvPr>
        <xdr:cNvSpPr txBox="1">
          <a:spLocks noChangeArrowheads="1"/>
        </xdr:cNvSpPr>
      </xdr:nvSpPr>
      <xdr:spPr bwMode="auto">
        <a:xfrm>
          <a:off x="13988977" y="6822653"/>
          <a:ext cx="2101326" cy="3370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Vertidos por accidente operativo causado por malas prácticas</a:t>
          </a:r>
        </a:p>
      </xdr:txBody>
    </xdr:sp>
    <xdr:clientData/>
  </xdr:twoCellAnchor>
  <xdr:twoCellAnchor>
    <xdr:from>
      <xdr:col>15</xdr:col>
      <xdr:colOff>215154</xdr:colOff>
      <xdr:row>39</xdr:row>
      <xdr:rowOff>114301</xdr:rowOff>
    </xdr:from>
    <xdr:to>
      <xdr:col>16</xdr:col>
      <xdr:colOff>316007</xdr:colOff>
      <xdr:row>39</xdr:row>
      <xdr:rowOff>114301</xdr:rowOff>
    </xdr:to>
    <xdr:sp macro="" textlink="">
      <xdr:nvSpPr>
        <xdr:cNvPr id="117" name="Line 28">
          <a:extLst>
            <a:ext uri="{FF2B5EF4-FFF2-40B4-BE49-F238E27FC236}">
              <a16:creationId xmlns:a16="http://schemas.microsoft.com/office/drawing/2014/main" id="{46F61349-130D-4B3C-B901-6526F8FF631F}"/>
            </a:ext>
          </a:extLst>
        </xdr:cNvPr>
        <xdr:cNvSpPr>
          <a:spLocks noChangeShapeType="1"/>
        </xdr:cNvSpPr>
      </xdr:nvSpPr>
      <xdr:spPr bwMode="auto">
        <a:xfrm flipV="1">
          <a:off x="13016754" y="6972301"/>
          <a:ext cx="95429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527773</xdr:colOff>
      <xdr:row>38</xdr:row>
      <xdr:rowOff>37513</xdr:rowOff>
    </xdr:from>
    <xdr:to>
      <xdr:col>16</xdr:col>
      <xdr:colOff>89647</xdr:colOff>
      <xdr:row>39</xdr:row>
      <xdr:rowOff>33618</xdr:rowOff>
    </xdr:to>
    <xdr:sp macro="" textlink="">
      <xdr:nvSpPr>
        <xdr:cNvPr id="118" name="Text Box 29">
          <a:extLst>
            <a:ext uri="{FF2B5EF4-FFF2-40B4-BE49-F238E27FC236}">
              <a16:creationId xmlns:a16="http://schemas.microsoft.com/office/drawing/2014/main" id="{A4AC27DB-1E98-449B-9BB2-791A05CBCBF8}"/>
            </a:ext>
          </a:extLst>
        </xdr:cNvPr>
        <xdr:cNvSpPr txBox="1">
          <a:spLocks noChangeArrowheads="1"/>
        </xdr:cNvSpPr>
      </xdr:nvSpPr>
      <xdr:spPr bwMode="auto">
        <a:xfrm>
          <a:off x="13329373" y="6720253"/>
          <a:ext cx="415314" cy="171365"/>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U-10</a:t>
          </a:r>
        </a:p>
      </xdr:txBody>
    </xdr:sp>
    <xdr:clientData/>
  </xdr:twoCellAnchor>
  <xdr:twoCellAnchor>
    <xdr:from>
      <xdr:col>14</xdr:col>
      <xdr:colOff>756368</xdr:colOff>
      <xdr:row>36</xdr:row>
      <xdr:rowOff>60514</xdr:rowOff>
    </xdr:from>
    <xdr:to>
      <xdr:col>15</xdr:col>
      <xdr:colOff>369793</xdr:colOff>
      <xdr:row>37</xdr:row>
      <xdr:rowOff>78441</xdr:rowOff>
    </xdr:to>
    <xdr:sp macro="" textlink="">
      <xdr:nvSpPr>
        <xdr:cNvPr id="119" name="Text Box 29">
          <a:extLst>
            <a:ext uri="{FF2B5EF4-FFF2-40B4-BE49-F238E27FC236}">
              <a16:creationId xmlns:a16="http://schemas.microsoft.com/office/drawing/2014/main" id="{9AD84B51-51EA-4763-9576-7A769632FBD4}"/>
            </a:ext>
          </a:extLst>
        </xdr:cNvPr>
        <xdr:cNvSpPr txBox="1">
          <a:spLocks noChangeArrowheads="1"/>
        </xdr:cNvSpPr>
      </xdr:nvSpPr>
      <xdr:spPr bwMode="auto">
        <a:xfrm>
          <a:off x="12704528" y="6392734"/>
          <a:ext cx="466865" cy="193187"/>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U-11</a:t>
          </a:r>
        </a:p>
      </xdr:txBody>
    </xdr:sp>
    <xdr:clientData/>
  </xdr:twoCellAnchor>
  <xdr:twoCellAnchor>
    <xdr:from>
      <xdr:col>14</xdr:col>
      <xdr:colOff>452717</xdr:colOff>
      <xdr:row>37</xdr:row>
      <xdr:rowOff>106885</xdr:rowOff>
    </xdr:from>
    <xdr:to>
      <xdr:col>15</xdr:col>
      <xdr:colOff>441509</xdr:colOff>
      <xdr:row>37</xdr:row>
      <xdr:rowOff>106885</xdr:rowOff>
    </xdr:to>
    <xdr:sp macro="" textlink="">
      <xdr:nvSpPr>
        <xdr:cNvPr id="120" name="Line 28">
          <a:extLst>
            <a:ext uri="{FF2B5EF4-FFF2-40B4-BE49-F238E27FC236}">
              <a16:creationId xmlns:a16="http://schemas.microsoft.com/office/drawing/2014/main" id="{6E010F2D-29F1-434D-9527-CFA1C503298E}"/>
            </a:ext>
          </a:extLst>
        </xdr:cNvPr>
        <xdr:cNvSpPr>
          <a:spLocks noChangeShapeType="1"/>
        </xdr:cNvSpPr>
      </xdr:nvSpPr>
      <xdr:spPr bwMode="auto">
        <a:xfrm flipH="1" flipV="1">
          <a:off x="12400877" y="6614365"/>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484096</xdr:colOff>
      <xdr:row>36</xdr:row>
      <xdr:rowOff>85168</xdr:rowOff>
    </xdr:from>
    <xdr:to>
      <xdr:col>14</xdr:col>
      <xdr:colOff>437032</xdr:colOff>
      <xdr:row>38</xdr:row>
      <xdr:rowOff>80685</xdr:rowOff>
    </xdr:to>
    <xdr:sp macro="" textlink="">
      <xdr:nvSpPr>
        <xdr:cNvPr id="121" name="Text Box 29">
          <a:extLst>
            <a:ext uri="{FF2B5EF4-FFF2-40B4-BE49-F238E27FC236}">
              <a16:creationId xmlns:a16="http://schemas.microsoft.com/office/drawing/2014/main" id="{A01D9610-B3BE-403F-BF10-C13F56DE116B}"/>
            </a:ext>
          </a:extLst>
        </xdr:cNvPr>
        <xdr:cNvSpPr txBox="1">
          <a:spLocks noChangeArrowheads="1"/>
        </xdr:cNvSpPr>
      </xdr:nvSpPr>
      <xdr:spPr bwMode="auto">
        <a:xfrm>
          <a:off x="9871936" y="6417388"/>
          <a:ext cx="2513256" cy="34603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Vertidos por fallos o roturas en la infraestructura o conducciones de AR</a:t>
          </a:r>
        </a:p>
      </xdr:txBody>
    </xdr:sp>
    <xdr:clientData/>
  </xdr:twoCellAnchor>
  <xdr:twoCellAnchor>
    <xdr:from>
      <xdr:col>16</xdr:col>
      <xdr:colOff>665631</xdr:colOff>
      <xdr:row>35</xdr:row>
      <xdr:rowOff>180254</xdr:rowOff>
    </xdr:from>
    <xdr:to>
      <xdr:col>18</xdr:col>
      <xdr:colOff>649941</xdr:colOff>
      <xdr:row>37</xdr:row>
      <xdr:rowOff>166808</xdr:rowOff>
    </xdr:to>
    <xdr:sp macro="" textlink="">
      <xdr:nvSpPr>
        <xdr:cNvPr id="122" name="Text Box 29">
          <a:extLst>
            <a:ext uri="{FF2B5EF4-FFF2-40B4-BE49-F238E27FC236}">
              <a16:creationId xmlns:a16="http://schemas.microsoft.com/office/drawing/2014/main" id="{1852F379-576D-4327-B89E-BE6E4CA465F3}"/>
            </a:ext>
          </a:extLst>
        </xdr:cNvPr>
        <xdr:cNvSpPr txBox="1">
          <a:spLocks noChangeArrowheads="1"/>
        </xdr:cNvSpPr>
      </xdr:nvSpPr>
      <xdr:spPr bwMode="auto">
        <a:xfrm>
          <a:off x="14320671" y="6329594"/>
          <a:ext cx="1691190" cy="34469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Vertidos de AR al medio con calidad insuficiente</a:t>
          </a:r>
        </a:p>
      </xdr:txBody>
    </xdr:sp>
    <xdr:clientData/>
  </xdr:twoCellAnchor>
  <xdr:twoCellAnchor>
    <xdr:from>
      <xdr:col>15</xdr:col>
      <xdr:colOff>546848</xdr:colOff>
      <xdr:row>36</xdr:row>
      <xdr:rowOff>154642</xdr:rowOff>
    </xdr:from>
    <xdr:to>
      <xdr:col>16</xdr:col>
      <xdr:colOff>647701</xdr:colOff>
      <xdr:row>36</xdr:row>
      <xdr:rowOff>154642</xdr:rowOff>
    </xdr:to>
    <xdr:sp macro="" textlink="">
      <xdr:nvSpPr>
        <xdr:cNvPr id="123" name="Line 28">
          <a:extLst>
            <a:ext uri="{FF2B5EF4-FFF2-40B4-BE49-F238E27FC236}">
              <a16:creationId xmlns:a16="http://schemas.microsoft.com/office/drawing/2014/main" id="{FB15FEC0-8D0E-492F-B583-EDA497B05682}"/>
            </a:ext>
          </a:extLst>
        </xdr:cNvPr>
        <xdr:cNvSpPr>
          <a:spLocks noChangeShapeType="1"/>
        </xdr:cNvSpPr>
      </xdr:nvSpPr>
      <xdr:spPr bwMode="auto">
        <a:xfrm flipV="1">
          <a:off x="13348448" y="6486862"/>
          <a:ext cx="95429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97467</xdr:colOff>
      <xdr:row>35</xdr:row>
      <xdr:rowOff>77854</xdr:rowOff>
    </xdr:from>
    <xdr:to>
      <xdr:col>16</xdr:col>
      <xdr:colOff>421341</xdr:colOff>
      <xdr:row>36</xdr:row>
      <xdr:rowOff>73959</xdr:rowOff>
    </xdr:to>
    <xdr:sp macro="" textlink="">
      <xdr:nvSpPr>
        <xdr:cNvPr id="124" name="Text Box 29">
          <a:extLst>
            <a:ext uri="{FF2B5EF4-FFF2-40B4-BE49-F238E27FC236}">
              <a16:creationId xmlns:a16="http://schemas.microsoft.com/office/drawing/2014/main" id="{829EC220-580D-40EF-9751-B42FF3679294}"/>
            </a:ext>
          </a:extLst>
        </xdr:cNvPr>
        <xdr:cNvSpPr txBox="1">
          <a:spLocks noChangeArrowheads="1"/>
        </xdr:cNvSpPr>
      </xdr:nvSpPr>
      <xdr:spPr bwMode="auto">
        <a:xfrm>
          <a:off x="13752507" y="6234814"/>
          <a:ext cx="323874" cy="171365"/>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U-12</a:t>
          </a:r>
        </a:p>
      </xdr:txBody>
    </xdr:sp>
    <xdr:clientData/>
  </xdr:twoCellAnchor>
  <xdr:twoCellAnchor>
    <xdr:from>
      <xdr:col>15</xdr:col>
      <xdr:colOff>191591</xdr:colOff>
      <xdr:row>34</xdr:row>
      <xdr:rowOff>3</xdr:rowOff>
    </xdr:from>
    <xdr:to>
      <xdr:col>15</xdr:col>
      <xdr:colOff>567016</xdr:colOff>
      <xdr:row>34</xdr:row>
      <xdr:rowOff>179294</xdr:rowOff>
    </xdr:to>
    <xdr:sp macro="" textlink="">
      <xdr:nvSpPr>
        <xdr:cNvPr id="125" name="Text Box 29">
          <a:extLst>
            <a:ext uri="{FF2B5EF4-FFF2-40B4-BE49-F238E27FC236}">
              <a16:creationId xmlns:a16="http://schemas.microsoft.com/office/drawing/2014/main" id="{348B6C36-37B8-4741-9000-C8D0B60A4C17}"/>
            </a:ext>
          </a:extLst>
        </xdr:cNvPr>
        <xdr:cNvSpPr txBox="1">
          <a:spLocks noChangeArrowheads="1"/>
        </xdr:cNvSpPr>
      </xdr:nvSpPr>
      <xdr:spPr bwMode="auto">
        <a:xfrm>
          <a:off x="12993191" y="5981703"/>
          <a:ext cx="375425" cy="171671"/>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U-13</a:t>
          </a:r>
        </a:p>
      </xdr:txBody>
    </xdr:sp>
    <xdr:clientData/>
  </xdr:twoCellAnchor>
  <xdr:twoCellAnchor>
    <xdr:from>
      <xdr:col>14</xdr:col>
      <xdr:colOff>649940</xdr:colOff>
      <xdr:row>35</xdr:row>
      <xdr:rowOff>46374</xdr:rowOff>
    </xdr:from>
    <xdr:to>
      <xdr:col>15</xdr:col>
      <xdr:colOff>638732</xdr:colOff>
      <xdr:row>35</xdr:row>
      <xdr:rowOff>46374</xdr:rowOff>
    </xdr:to>
    <xdr:sp macro="" textlink="">
      <xdr:nvSpPr>
        <xdr:cNvPr id="126" name="Line 28">
          <a:extLst>
            <a:ext uri="{FF2B5EF4-FFF2-40B4-BE49-F238E27FC236}">
              <a16:creationId xmlns:a16="http://schemas.microsoft.com/office/drawing/2014/main" id="{A62742AA-EB24-4674-BC1E-5A4AA4FDA717}"/>
            </a:ext>
          </a:extLst>
        </xdr:cNvPr>
        <xdr:cNvSpPr>
          <a:spLocks noChangeShapeType="1"/>
        </xdr:cNvSpPr>
      </xdr:nvSpPr>
      <xdr:spPr bwMode="auto">
        <a:xfrm flipH="1" flipV="1">
          <a:off x="12598100" y="6203334"/>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190500</xdr:colOff>
      <xdr:row>34</xdr:row>
      <xdr:rowOff>24657</xdr:rowOff>
    </xdr:from>
    <xdr:to>
      <xdr:col>14</xdr:col>
      <xdr:colOff>634255</xdr:colOff>
      <xdr:row>36</xdr:row>
      <xdr:rowOff>20174</xdr:rowOff>
    </xdr:to>
    <xdr:sp macro="" textlink="">
      <xdr:nvSpPr>
        <xdr:cNvPr id="127" name="Text Box 29">
          <a:extLst>
            <a:ext uri="{FF2B5EF4-FFF2-40B4-BE49-F238E27FC236}">
              <a16:creationId xmlns:a16="http://schemas.microsoft.com/office/drawing/2014/main" id="{CD18BDCF-09AB-4E7D-B567-23284C08B6B0}"/>
            </a:ext>
          </a:extLst>
        </xdr:cNvPr>
        <xdr:cNvSpPr txBox="1">
          <a:spLocks noChangeArrowheads="1"/>
        </xdr:cNvSpPr>
      </xdr:nvSpPr>
      <xdr:spPr bwMode="auto">
        <a:xfrm>
          <a:off x="9578340" y="6006357"/>
          <a:ext cx="3004075" cy="34603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Emisiones y vertidos altamente contaminantes tras accidente industrial causado por AR</a:t>
          </a:r>
        </a:p>
      </xdr:txBody>
    </xdr:sp>
    <xdr:clientData/>
  </xdr:twoCellAnchor>
  <xdr:twoCellAnchor>
    <xdr:from>
      <xdr:col>17</xdr:col>
      <xdr:colOff>313765</xdr:colOff>
      <xdr:row>32</xdr:row>
      <xdr:rowOff>164565</xdr:rowOff>
    </xdr:from>
    <xdr:to>
      <xdr:col>20</xdr:col>
      <xdr:colOff>381000</xdr:colOff>
      <xdr:row>34</xdr:row>
      <xdr:rowOff>151119</xdr:rowOff>
    </xdr:to>
    <xdr:sp macro="" textlink="">
      <xdr:nvSpPr>
        <xdr:cNvPr id="128" name="Text Box 29">
          <a:extLst>
            <a:ext uri="{FF2B5EF4-FFF2-40B4-BE49-F238E27FC236}">
              <a16:creationId xmlns:a16="http://schemas.microsoft.com/office/drawing/2014/main" id="{80CEC1D4-C5BA-4BD6-BDCC-BD5D24E735A4}"/>
            </a:ext>
          </a:extLst>
        </xdr:cNvPr>
        <xdr:cNvSpPr txBox="1">
          <a:spLocks noChangeArrowheads="1"/>
        </xdr:cNvSpPr>
      </xdr:nvSpPr>
      <xdr:spPr bwMode="auto">
        <a:xfrm>
          <a:off x="14822245" y="5795745"/>
          <a:ext cx="2627555" cy="3370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Infiltraciones o vertidos de AR con calidad insuficiente en industria extensiva</a:t>
          </a:r>
        </a:p>
      </xdr:txBody>
    </xdr:sp>
    <xdr:clientData/>
  </xdr:twoCellAnchor>
  <xdr:twoCellAnchor>
    <xdr:from>
      <xdr:col>16</xdr:col>
      <xdr:colOff>183778</xdr:colOff>
      <xdr:row>34</xdr:row>
      <xdr:rowOff>4483</xdr:rowOff>
    </xdr:from>
    <xdr:to>
      <xdr:col>17</xdr:col>
      <xdr:colOff>284631</xdr:colOff>
      <xdr:row>34</xdr:row>
      <xdr:rowOff>4483</xdr:rowOff>
    </xdr:to>
    <xdr:sp macro="" textlink="">
      <xdr:nvSpPr>
        <xdr:cNvPr id="129" name="Line 28">
          <a:extLst>
            <a:ext uri="{FF2B5EF4-FFF2-40B4-BE49-F238E27FC236}">
              <a16:creationId xmlns:a16="http://schemas.microsoft.com/office/drawing/2014/main" id="{13DC50D1-943E-4884-BE89-05FB4F03EA67}"/>
            </a:ext>
          </a:extLst>
        </xdr:cNvPr>
        <xdr:cNvSpPr>
          <a:spLocks noChangeShapeType="1"/>
        </xdr:cNvSpPr>
      </xdr:nvSpPr>
      <xdr:spPr bwMode="auto">
        <a:xfrm flipV="1">
          <a:off x="13838818" y="5986183"/>
          <a:ext cx="95429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451573</xdr:colOff>
      <xdr:row>32</xdr:row>
      <xdr:rowOff>129401</xdr:rowOff>
    </xdr:from>
    <xdr:to>
      <xdr:col>17</xdr:col>
      <xdr:colOff>13447</xdr:colOff>
      <xdr:row>33</xdr:row>
      <xdr:rowOff>125506</xdr:rowOff>
    </xdr:to>
    <xdr:sp macro="" textlink="">
      <xdr:nvSpPr>
        <xdr:cNvPr id="130" name="Text Box 29">
          <a:extLst>
            <a:ext uri="{FF2B5EF4-FFF2-40B4-BE49-F238E27FC236}">
              <a16:creationId xmlns:a16="http://schemas.microsoft.com/office/drawing/2014/main" id="{B69A28AD-7415-4156-BB66-D200A3C2D3D7}"/>
            </a:ext>
          </a:extLst>
        </xdr:cNvPr>
        <xdr:cNvSpPr txBox="1">
          <a:spLocks noChangeArrowheads="1"/>
        </xdr:cNvSpPr>
      </xdr:nvSpPr>
      <xdr:spPr bwMode="auto">
        <a:xfrm>
          <a:off x="14106613" y="5760581"/>
          <a:ext cx="415314" cy="171365"/>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U-14</a:t>
          </a:r>
        </a:p>
      </xdr:txBody>
    </xdr:sp>
    <xdr:clientData/>
  </xdr:twoCellAnchor>
  <xdr:twoCellAnchor>
    <xdr:from>
      <xdr:col>15</xdr:col>
      <xdr:colOff>523285</xdr:colOff>
      <xdr:row>31</xdr:row>
      <xdr:rowOff>118786</xdr:rowOff>
    </xdr:from>
    <xdr:to>
      <xdr:col>16</xdr:col>
      <xdr:colOff>136710</xdr:colOff>
      <xdr:row>32</xdr:row>
      <xdr:rowOff>107577</xdr:rowOff>
    </xdr:to>
    <xdr:sp macro="" textlink="">
      <xdr:nvSpPr>
        <xdr:cNvPr id="131" name="Text Box 29">
          <a:extLst>
            <a:ext uri="{FF2B5EF4-FFF2-40B4-BE49-F238E27FC236}">
              <a16:creationId xmlns:a16="http://schemas.microsoft.com/office/drawing/2014/main" id="{1E837D32-3567-43D9-9E56-2D9185C384F2}"/>
            </a:ext>
          </a:extLst>
        </xdr:cNvPr>
        <xdr:cNvSpPr txBox="1">
          <a:spLocks noChangeArrowheads="1"/>
        </xdr:cNvSpPr>
      </xdr:nvSpPr>
      <xdr:spPr bwMode="auto">
        <a:xfrm>
          <a:off x="13324885" y="5574706"/>
          <a:ext cx="466865" cy="164051"/>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U-15</a:t>
          </a:r>
        </a:p>
      </xdr:txBody>
    </xdr:sp>
    <xdr:clientData/>
  </xdr:twoCellAnchor>
  <xdr:twoCellAnchor>
    <xdr:from>
      <xdr:col>15</xdr:col>
      <xdr:colOff>219634</xdr:colOff>
      <xdr:row>32</xdr:row>
      <xdr:rowOff>165157</xdr:rowOff>
    </xdr:from>
    <xdr:to>
      <xdr:col>16</xdr:col>
      <xdr:colOff>208426</xdr:colOff>
      <xdr:row>32</xdr:row>
      <xdr:rowOff>165157</xdr:rowOff>
    </xdr:to>
    <xdr:sp macro="" textlink="">
      <xdr:nvSpPr>
        <xdr:cNvPr id="132" name="Line 28">
          <a:extLst>
            <a:ext uri="{FF2B5EF4-FFF2-40B4-BE49-F238E27FC236}">
              <a16:creationId xmlns:a16="http://schemas.microsoft.com/office/drawing/2014/main" id="{A6A3E30D-E56A-4244-BA67-8926E0ACE1A6}"/>
            </a:ext>
          </a:extLst>
        </xdr:cNvPr>
        <xdr:cNvSpPr>
          <a:spLocks noChangeShapeType="1"/>
        </xdr:cNvSpPr>
      </xdr:nvSpPr>
      <xdr:spPr bwMode="auto">
        <a:xfrm flipH="1" flipV="1">
          <a:off x="13021234" y="5796337"/>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12</xdr:col>
      <xdr:colOff>190500</xdr:colOff>
      <xdr:row>31</xdr:row>
      <xdr:rowOff>87411</xdr:rowOff>
    </xdr:from>
    <xdr:to>
      <xdr:col>15</xdr:col>
      <xdr:colOff>203949</xdr:colOff>
      <xdr:row>33</xdr:row>
      <xdr:rowOff>82928</xdr:rowOff>
    </xdr:to>
    <xdr:sp macro="" textlink="">
      <xdr:nvSpPr>
        <xdr:cNvPr id="133" name="Text Box 29">
          <a:extLst>
            <a:ext uri="{FF2B5EF4-FFF2-40B4-BE49-F238E27FC236}">
              <a16:creationId xmlns:a16="http://schemas.microsoft.com/office/drawing/2014/main" id="{46D1CEE2-3176-4E76-9092-3D52DDCB452D}"/>
            </a:ext>
          </a:extLst>
        </xdr:cNvPr>
        <xdr:cNvSpPr txBox="1">
          <a:spLocks noChangeArrowheads="1"/>
        </xdr:cNvSpPr>
      </xdr:nvSpPr>
      <xdr:spPr bwMode="auto">
        <a:xfrm>
          <a:off x="10431780" y="5543331"/>
          <a:ext cx="2573769" cy="34603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r>
            <a:rPr lang="es-CO" sz="1100" b="0" i="0" baseline="0">
              <a:effectLst/>
              <a:latin typeface="+mn-lt"/>
              <a:ea typeface="+mn-ea"/>
              <a:cs typeface="+mn-cs"/>
            </a:rPr>
            <a:t>Eventos catastróficos metereológicos o sísmicos que afectan al medio ambiente</a:t>
          </a:r>
          <a:endParaRPr lang="es-ES" sz="1050">
            <a:effectLst/>
          </a:endParaRPr>
        </a:p>
      </xdr:txBody>
    </xdr:sp>
    <xdr:clientData/>
  </xdr:twoCellAnchor>
  <xdr:twoCellAnchor>
    <xdr:from>
      <xdr:col>17</xdr:col>
      <xdr:colOff>595748</xdr:colOff>
      <xdr:row>30</xdr:row>
      <xdr:rowOff>89648</xdr:rowOff>
    </xdr:from>
    <xdr:to>
      <xdr:col>19</xdr:col>
      <xdr:colOff>470245</xdr:colOff>
      <xdr:row>31</xdr:row>
      <xdr:rowOff>186018</xdr:rowOff>
    </xdr:to>
    <xdr:sp macro="" textlink="">
      <xdr:nvSpPr>
        <xdr:cNvPr id="134" name="Text Box 29">
          <a:extLst>
            <a:ext uri="{FF2B5EF4-FFF2-40B4-BE49-F238E27FC236}">
              <a16:creationId xmlns:a16="http://schemas.microsoft.com/office/drawing/2014/main" id="{B06B1CFE-3C3A-4720-91A8-E2836CD76175}"/>
            </a:ext>
          </a:extLst>
        </xdr:cNvPr>
        <xdr:cNvSpPr txBox="1">
          <a:spLocks noChangeArrowheads="1"/>
        </xdr:cNvSpPr>
      </xdr:nvSpPr>
      <xdr:spPr bwMode="auto">
        <a:xfrm>
          <a:off x="15104228" y="5370308"/>
          <a:ext cx="1581377" cy="26401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1" u="none" strike="noStrike" baseline="0">
              <a:solidFill>
                <a:schemeClr val="tx1">
                  <a:lumMod val="50000"/>
                  <a:lumOff val="50000"/>
                </a:schemeClr>
              </a:solidFill>
              <a:latin typeface="+mj-lt"/>
              <a:cs typeface="Arial"/>
            </a:rPr>
            <a:t>Suceso </a:t>
          </a:r>
        </a:p>
      </xdr:txBody>
    </xdr:sp>
    <xdr:clientData/>
  </xdr:twoCellAnchor>
  <xdr:twoCellAnchor>
    <xdr:from>
      <xdr:col>17</xdr:col>
      <xdr:colOff>36548</xdr:colOff>
      <xdr:row>30</xdr:row>
      <xdr:rowOff>23105</xdr:rowOff>
    </xdr:from>
    <xdr:to>
      <xdr:col>17</xdr:col>
      <xdr:colOff>281984</xdr:colOff>
      <xdr:row>31</xdr:row>
      <xdr:rowOff>13448</xdr:rowOff>
    </xdr:to>
    <xdr:sp macro="" textlink="">
      <xdr:nvSpPr>
        <xdr:cNvPr id="135" name="Text Box 29">
          <a:extLst>
            <a:ext uri="{FF2B5EF4-FFF2-40B4-BE49-F238E27FC236}">
              <a16:creationId xmlns:a16="http://schemas.microsoft.com/office/drawing/2014/main" id="{459B0CF3-5B69-43FD-B02D-0D9C0305AECA}"/>
            </a:ext>
          </a:extLst>
        </xdr:cNvPr>
        <xdr:cNvSpPr txBox="1">
          <a:spLocks noChangeArrowheads="1"/>
        </xdr:cNvSpPr>
      </xdr:nvSpPr>
      <xdr:spPr bwMode="auto">
        <a:xfrm>
          <a:off x="14545028" y="5303765"/>
          <a:ext cx="245436" cy="165603"/>
        </a:xfrm>
        <a:prstGeom prst="rect">
          <a:avLst/>
        </a:prstGeom>
        <a:solidFill>
          <a:schemeClr val="bg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1" u="none" strike="noStrike" baseline="0">
              <a:solidFill>
                <a:schemeClr val="tx1">
                  <a:lumMod val="50000"/>
                  <a:lumOff val="50000"/>
                </a:schemeClr>
              </a:solidFill>
              <a:latin typeface="Arial"/>
              <a:cs typeface="Arial"/>
            </a:rPr>
            <a:t>U-n</a:t>
          </a:r>
        </a:p>
      </xdr:txBody>
    </xdr:sp>
    <xdr:clientData/>
  </xdr:twoCellAnchor>
  <xdr:twoCellAnchor>
    <xdr:from>
      <xdr:col>16</xdr:col>
      <xdr:colOff>517709</xdr:colOff>
      <xdr:row>31</xdr:row>
      <xdr:rowOff>61606</xdr:rowOff>
    </xdr:from>
    <xdr:to>
      <xdr:col>17</xdr:col>
      <xdr:colOff>479609</xdr:colOff>
      <xdr:row>31</xdr:row>
      <xdr:rowOff>61606</xdr:rowOff>
    </xdr:to>
    <xdr:sp macro="" textlink="">
      <xdr:nvSpPr>
        <xdr:cNvPr id="136" name="Line 28">
          <a:extLst>
            <a:ext uri="{FF2B5EF4-FFF2-40B4-BE49-F238E27FC236}">
              <a16:creationId xmlns:a16="http://schemas.microsoft.com/office/drawing/2014/main" id="{5CB0BF29-5079-49FF-A347-1C9DC1819541}"/>
            </a:ext>
          </a:extLst>
        </xdr:cNvPr>
        <xdr:cNvSpPr>
          <a:spLocks noChangeShapeType="1"/>
        </xdr:cNvSpPr>
      </xdr:nvSpPr>
      <xdr:spPr bwMode="auto">
        <a:xfrm>
          <a:off x="14172749" y="5517526"/>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333375</xdr:colOff>
      <xdr:row>0</xdr:row>
      <xdr:rowOff>47624</xdr:rowOff>
    </xdr:from>
    <xdr:to>
      <xdr:col>4</xdr:col>
      <xdr:colOff>685801</xdr:colOff>
      <xdr:row>2</xdr:row>
      <xdr:rowOff>123825</xdr:rowOff>
    </xdr:to>
    <xdr:sp macro="" textlink="">
      <xdr:nvSpPr>
        <xdr:cNvPr id="7" name="CuadroTexto 6">
          <a:extLst>
            <a:ext uri="{FF2B5EF4-FFF2-40B4-BE49-F238E27FC236}">
              <a16:creationId xmlns:a16="http://schemas.microsoft.com/office/drawing/2014/main" id="{3502DEB9-8366-74C2-129D-2CC7AAF54547}"/>
            </a:ext>
          </a:extLst>
        </xdr:cNvPr>
        <xdr:cNvSpPr txBox="1"/>
      </xdr:nvSpPr>
      <xdr:spPr>
        <a:xfrm>
          <a:off x="561975" y="47624"/>
          <a:ext cx="3648076" cy="466726"/>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 </a:t>
          </a:r>
          <a:r>
            <a:rPr lang="es-ES" sz="1100" b="1">
              <a:solidFill>
                <a:schemeClr val="bg1"/>
              </a:solidFill>
            </a:rPr>
            <a:t>BLANCO</a:t>
          </a:r>
          <a:r>
            <a:rPr lang="es-ES" sz="1100"/>
            <a:t>, casillas a rellenar</a:t>
          </a:r>
          <a:br>
            <a:rPr lang="es-ES" sz="1100"/>
          </a:br>
          <a:r>
            <a:rPr lang="es-ES" sz="1100"/>
            <a:t>En </a:t>
          </a:r>
          <a:r>
            <a:rPr lang="es-ES" sz="1100" b="1">
              <a:solidFill>
                <a:schemeClr val="accent4">
                  <a:lumMod val="20000"/>
                  <a:lumOff val="80000"/>
                </a:schemeClr>
              </a:solidFill>
            </a:rPr>
            <a:t>AMARILLO</a:t>
          </a:r>
          <a:r>
            <a:rPr lang="es-ES" sz="1100"/>
            <a:t>,</a:t>
          </a:r>
          <a:r>
            <a:rPr lang="es-ES" sz="1100" baseline="0"/>
            <a:t> casillas completadas automáticamente</a:t>
          </a:r>
          <a:endParaRPr lang="es-ES" sz="1100"/>
        </a:p>
      </xdr:txBody>
    </xdr:sp>
    <xdr:clientData/>
  </xdr:twoCellAnchor>
  <xdr:twoCellAnchor editAs="oneCell">
    <xdr:from>
      <xdr:col>38</xdr:col>
      <xdr:colOff>104776</xdr:colOff>
      <xdr:row>15</xdr:row>
      <xdr:rowOff>871600</xdr:rowOff>
    </xdr:from>
    <xdr:to>
      <xdr:col>46</xdr:col>
      <xdr:colOff>226695</xdr:colOff>
      <xdr:row>21</xdr:row>
      <xdr:rowOff>152401</xdr:rowOff>
    </xdr:to>
    <xdr:pic>
      <xdr:nvPicPr>
        <xdr:cNvPr id="53" name="Imagen 8">
          <a:extLst>
            <a:ext uri="{FF2B5EF4-FFF2-40B4-BE49-F238E27FC236}">
              <a16:creationId xmlns:a16="http://schemas.microsoft.com/office/drawing/2014/main" id="{1E09ABBA-BAEA-F064-D802-BE3FB7819F69}"/>
            </a:ext>
          </a:extLst>
        </xdr:cNvPr>
        <xdr:cNvPicPr>
          <a:picLocks noChangeAspect="1"/>
        </xdr:cNvPicPr>
      </xdr:nvPicPr>
      <xdr:blipFill>
        <a:blip xmlns:r="http://schemas.openxmlformats.org/officeDocument/2006/relationships" r:embed="rId1"/>
        <a:stretch>
          <a:fillRect/>
        </a:stretch>
      </xdr:blipFill>
      <xdr:spPr>
        <a:xfrm>
          <a:off x="39938326" y="10930000"/>
          <a:ext cx="6886574" cy="4995801"/>
        </a:xfrm>
        <a:prstGeom prst="rect">
          <a:avLst/>
        </a:prstGeom>
      </xdr:spPr>
    </xdr:pic>
    <xdr:clientData/>
  </xdr:twoCellAnchor>
  <xdr:twoCellAnchor editAs="oneCell">
    <xdr:from>
      <xdr:col>38</xdr:col>
      <xdr:colOff>390525</xdr:colOff>
      <xdr:row>5</xdr:row>
      <xdr:rowOff>9525</xdr:rowOff>
    </xdr:from>
    <xdr:to>
      <xdr:col>45</xdr:col>
      <xdr:colOff>735330</xdr:colOff>
      <xdr:row>11</xdr:row>
      <xdr:rowOff>994525</xdr:rowOff>
    </xdr:to>
    <xdr:pic>
      <xdr:nvPicPr>
        <xdr:cNvPr id="35" name="Imagen 10">
          <a:extLst>
            <a:ext uri="{FF2B5EF4-FFF2-40B4-BE49-F238E27FC236}">
              <a16:creationId xmlns:a16="http://schemas.microsoft.com/office/drawing/2014/main" id="{3F516711-F211-6E2E-74C1-52E8F5616208}"/>
            </a:ext>
          </a:extLst>
        </xdr:cNvPr>
        <xdr:cNvPicPr>
          <a:picLocks noChangeAspect="1"/>
        </xdr:cNvPicPr>
      </xdr:nvPicPr>
      <xdr:blipFill>
        <a:blip xmlns:r="http://schemas.openxmlformats.org/officeDocument/2006/relationships" r:embed="rId2"/>
        <a:stretch>
          <a:fillRect/>
        </a:stretch>
      </xdr:blipFill>
      <xdr:spPr>
        <a:xfrm>
          <a:off x="40224075" y="990600"/>
          <a:ext cx="6267450" cy="6061825"/>
        </a:xfrm>
        <a:prstGeom prst="rect">
          <a:avLst/>
        </a:prstGeom>
      </xdr:spPr>
    </xdr:pic>
    <xdr:clientData/>
  </xdr:twoCellAnchor>
  <xdr:twoCellAnchor editAs="oneCell">
    <xdr:from>
      <xdr:col>38</xdr:col>
      <xdr:colOff>104776</xdr:colOff>
      <xdr:row>12</xdr:row>
      <xdr:rowOff>95251</xdr:rowOff>
    </xdr:from>
    <xdr:to>
      <xdr:col>46</xdr:col>
      <xdr:colOff>217171</xdr:colOff>
      <xdr:row>15</xdr:row>
      <xdr:rowOff>689111</xdr:rowOff>
    </xdr:to>
    <xdr:pic>
      <xdr:nvPicPr>
        <xdr:cNvPr id="52" name="Imagen 11">
          <a:extLst>
            <a:ext uri="{FF2B5EF4-FFF2-40B4-BE49-F238E27FC236}">
              <a16:creationId xmlns:a16="http://schemas.microsoft.com/office/drawing/2014/main" id="{77F67ED8-FEF0-225B-2BD0-A85B429326DE}"/>
            </a:ext>
          </a:extLst>
        </xdr:cNvPr>
        <xdr:cNvPicPr>
          <a:picLocks noChangeAspect="1"/>
        </xdr:cNvPicPr>
      </xdr:nvPicPr>
      <xdr:blipFill>
        <a:blip xmlns:r="http://schemas.openxmlformats.org/officeDocument/2006/relationships" r:embed="rId3"/>
        <a:stretch>
          <a:fillRect/>
        </a:stretch>
      </xdr:blipFill>
      <xdr:spPr>
        <a:xfrm>
          <a:off x="39938326" y="7296151"/>
          <a:ext cx="6877050" cy="3447550"/>
        </a:xfrm>
        <a:prstGeom prst="rect">
          <a:avLst/>
        </a:prstGeom>
      </xdr:spPr>
    </xdr:pic>
    <xdr:clientData/>
  </xdr:twoCellAnchor>
  <xdr:twoCellAnchor editAs="oneCell">
    <xdr:from>
      <xdr:col>46</xdr:col>
      <xdr:colOff>123825</xdr:colOff>
      <xdr:row>5</xdr:row>
      <xdr:rowOff>0</xdr:rowOff>
    </xdr:from>
    <xdr:to>
      <xdr:col>51</xdr:col>
      <xdr:colOff>826770</xdr:colOff>
      <xdr:row>8</xdr:row>
      <xdr:rowOff>735329</xdr:rowOff>
    </xdr:to>
    <xdr:pic>
      <xdr:nvPicPr>
        <xdr:cNvPr id="55" name="Imagen 13">
          <a:extLst>
            <a:ext uri="{FF2B5EF4-FFF2-40B4-BE49-F238E27FC236}">
              <a16:creationId xmlns:a16="http://schemas.microsoft.com/office/drawing/2014/main" id="{EF985A9A-C402-3D5F-59B9-CFE8E77CAE45}"/>
            </a:ext>
          </a:extLst>
        </xdr:cNvPr>
        <xdr:cNvPicPr>
          <a:picLocks noChangeAspect="1"/>
        </xdr:cNvPicPr>
      </xdr:nvPicPr>
      <xdr:blipFill>
        <a:blip xmlns:r="http://schemas.openxmlformats.org/officeDocument/2006/relationships" r:embed="rId4"/>
        <a:stretch>
          <a:fillRect/>
        </a:stretch>
      </xdr:blipFill>
      <xdr:spPr>
        <a:xfrm>
          <a:off x="46739175" y="981075"/>
          <a:ext cx="4933950" cy="3524249"/>
        </a:xfrm>
        <a:prstGeom prst="rect">
          <a:avLst/>
        </a:prstGeom>
      </xdr:spPr>
    </xdr:pic>
    <xdr:clientData/>
  </xdr:twoCellAnchor>
  <xdr:twoCellAnchor>
    <xdr:from>
      <xdr:col>18</xdr:col>
      <xdr:colOff>819150</xdr:colOff>
      <xdr:row>0</xdr:row>
      <xdr:rowOff>57150</xdr:rowOff>
    </xdr:from>
    <xdr:to>
      <xdr:col>21</xdr:col>
      <xdr:colOff>85725</xdr:colOff>
      <xdr:row>2</xdr:row>
      <xdr:rowOff>133351</xdr:rowOff>
    </xdr:to>
    <xdr:sp macro="" textlink="">
      <xdr:nvSpPr>
        <xdr:cNvPr id="2" name="CuadroTexto 1">
          <a:extLst>
            <a:ext uri="{FF2B5EF4-FFF2-40B4-BE49-F238E27FC236}">
              <a16:creationId xmlns:a16="http://schemas.microsoft.com/office/drawing/2014/main" id="{D5AB4BA1-F943-4882-AF12-0C75E6EC7C4F}"/>
            </a:ext>
          </a:extLst>
        </xdr:cNvPr>
        <xdr:cNvSpPr txBox="1"/>
      </xdr:nvSpPr>
      <xdr:spPr>
        <a:xfrm>
          <a:off x="19907250" y="57150"/>
          <a:ext cx="3867150" cy="466726"/>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 </a:t>
          </a:r>
          <a:r>
            <a:rPr lang="es-ES" sz="1100" b="1">
              <a:solidFill>
                <a:schemeClr val="accent5">
                  <a:lumMod val="40000"/>
                  <a:lumOff val="60000"/>
                </a:schemeClr>
              </a:solidFill>
            </a:rPr>
            <a:t>AZUL</a:t>
          </a:r>
          <a:r>
            <a:rPr lang="es-ES" sz="1100"/>
            <a:t>, casillas de evaluación desplegables/automáticas</a:t>
          </a:r>
          <a:br>
            <a:rPr lang="es-ES" sz="1100"/>
          </a:br>
          <a:r>
            <a:rPr lang="es-ES" sz="1100"/>
            <a:t>En </a:t>
          </a:r>
          <a:r>
            <a:rPr lang="es-ES" sz="1100" b="1">
              <a:solidFill>
                <a:schemeClr val="accent4">
                  <a:lumMod val="20000"/>
                  <a:lumOff val="80000"/>
                </a:schemeClr>
              </a:solidFill>
            </a:rPr>
            <a:t>AMARILLO</a:t>
          </a:r>
          <a:r>
            <a:rPr lang="es-ES" sz="1100"/>
            <a:t>,</a:t>
          </a:r>
          <a:r>
            <a:rPr lang="es-ES" sz="1100" baseline="0"/>
            <a:t> casillas completadas automáticamente</a:t>
          </a:r>
          <a:endParaRPr lang="es-E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28575</xdr:rowOff>
    </xdr:from>
    <xdr:to>
      <xdr:col>3</xdr:col>
      <xdr:colOff>1390651</xdr:colOff>
      <xdr:row>2</xdr:row>
      <xdr:rowOff>114301</xdr:rowOff>
    </xdr:to>
    <xdr:sp macro="" textlink="">
      <xdr:nvSpPr>
        <xdr:cNvPr id="8" name="CuadroTexto 7">
          <a:extLst>
            <a:ext uri="{FF2B5EF4-FFF2-40B4-BE49-F238E27FC236}">
              <a16:creationId xmlns:a16="http://schemas.microsoft.com/office/drawing/2014/main" id="{E64914A3-EAB1-4B43-AB9D-A85A46D64DA6}"/>
            </a:ext>
          </a:extLst>
        </xdr:cNvPr>
        <xdr:cNvSpPr txBox="1"/>
      </xdr:nvSpPr>
      <xdr:spPr>
        <a:xfrm>
          <a:off x="257175" y="28575"/>
          <a:ext cx="3648076" cy="466726"/>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 </a:t>
          </a:r>
          <a:r>
            <a:rPr lang="es-ES" sz="1100" b="1">
              <a:solidFill>
                <a:schemeClr val="bg1"/>
              </a:solidFill>
            </a:rPr>
            <a:t>BLANCO</a:t>
          </a:r>
          <a:r>
            <a:rPr lang="es-ES" sz="1100"/>
            <a:t>, casillas a rellenar</a:t>
          </a:r>
          <a:br>
            <a:rPr lang="es-ES" sz="1100"/>
          </a:br>
          <a:r>
            <a:rPr lang="es-ES" sz="1100"/>
            <a:t>En </a:t>
          </a:r>
          <a:r>
            <a:rPr lang="es-ES" sz="1100" b="1">
              <a:solidFill>
                <a:schemeClr val="accent4">
                  <a:lumMod val="20000"/>
                  <a:lumOff val="80000"/>
                </a:schemeClr>
              </a:solidFill>
            </a:rPr>
            <a:t>AMARILLO</a:t>
          </a:r>
          <a:r>
            <a:rPr lang="es-ES" sz="1100"/>
            <a:t>,</a:t>
          </a:r>
          <a:r>
            <a:rPr lang="es-ES" sz="1100" baseline="0"/>
            <a:t> casillas completadas automáticamente</a:t>
          </a:r>
          <a:endParaRPr lang="es-ES" sz="1100"/>
        </a:p>
      </xdr:txBody>
    </xdr:sp>
    <xdr:clientData/>
  </xdr:twoCellAnchor>
  <xdr:twoCellAnchor editAs="oneCell">
    <xdr:from>
      <xdr:col>19</xdr:col>
      <xdr:colOff>762000</xdr:colOff>
      <xdr:row>5</xdr:row>
      <xdr:rowOff>161924</xdr:rowOff>
    </xdr:from>
    <xdr:to>
      <xdr:col>27</xdr:col>
      <xdr:colOff>662940</xdr:colOff>
      <xdr:row>15</xdr:row>
      <xdr:rowOff>789648</xdr:rowOff>
    </xdr:to>
    <xdr:pic>
      <xdr:nvPicPr>
        <xdr:cNvPr id="29" name="Imagen 9">
          <a:extLst>
            <a:ext uri="{FF2B5EF4-FFF2-40B4-BE49-F238E27FC236}">
              <a16:creationId xmlns:a16="http://schemas.microsoft.com/office/drawing/2014/main" id="{102021CB-373E-F26F-FCA5-750E0E15E0FD}"/>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21659850" y="1133474"/>
          <a:ext cx="6667500" cy="9011629"/>
        </a:xfrm>
        <a:prstGeom prst="rect">
          <a:avLst/>
        </a:prstGeom>
      </xdr:spPr>
    </xdr:pic>
    <xdr:clientData/>
  </xdr:twoCellAnchor>
  <xdr:twoCellAnchor editAs="oneCell">
    <xdr:from>
      <xdr:col>28</xdr:col>
      <xdr:colOff>104775</xdr:colOff>
      <xdr:row>5</xdr:row>
      <xdr:rowOff>123825</xdr:rowOff>
    </xdr:from>
    <xdr:to>
      <xdr:col>32</xdr:col>
      <xdr:colOff>271971</xdr:colOff>
      <xdr:row>8</xdr:row>
      <xdr:rowOff>460683</xdr:rowOff>
    </xdr:to>
    <xdr:pic>
      <xdr:nvPicPr>
        <xdr:cNvPr id="14" name="Imagen 10">
          <a:extLst>
            <a:ext uri="{FF2B5EF4-FFF2-40B4-BE49-F238E27FC236}">
              <a16:creationId xmlns:a16="http://schemas.microsoft.com/office/drawing/2014/main" id="{20CECEF2-1D70-77BF-B7D2-94634E180932}"/>
            </a:ext>
          </a:extLst>
        </xdr:cNvPr>
        <xdr:cNvPicPr>
          <a:picLocks noChangeAspect="1"/>
        </xdr:cNvPicPr>
      </xdr:nvPicPr>
      <xdr:blipFill>
        <a:blip xmlns:r="http://schemas.openxmlformats.org/officeDocument/2006/relationships" r:embed="rId3"/>
        <a:stretch>
          <a:fillRect/>
        </a:stretch>
      </xdr:blipFill>
      <xdr:spPr>
        <a:xfrm>
          <a:off x="28632150" y="1095375"/>
          <a:ext cx="3558096" cy="2622858"/>
        </a:xfrm>
        <a:prstGeom prst="rect">
          <a:avLst/>
        </a:prstGeom>
      </xdr:spPr>
    </xdr:pic>
    <xdr:clientData/>
  </xdr:twoCellAnchor>
  <xdr:twoCellAnchor editAs="oneCell">
    <xdr:from>
      <xdr:col>32</xdr:col>
      <xdr:colOff>828675</xdr:colOff>
      <xdr:row>5</xdr:row>
      <xdr:rowOff>171450</xdr:rowOff>
    </xdr:from>
    <xdr:to>
      <xdr:col>36</xdr:col>
      <xdr:colOff>952062</xdr:colOff>
      <xdr:row>8</xdr:row>
      <xdr:rowOff>346403</xdr:rowOff>
    </xdr:to>
    <xdr:pic>
      <xdr:nvPicPr>
        <xdr:cNvPr id="16" name="Imagen 11">
          <a:extLst>
            <a:ext uri="{FF2B5EF4-FFF2-40B4-BE49-F238E27FC236}">
              <a16:creationId xmlns:a16="http://schemas.microsoft.com/office/drawing/2014/main" id="{0D49C58C-7085-120E-E4C1-974E8A16CEAF}"/>
            </a:ext>
          </a:extLst>
        </xdr:cNvPr>
        <xdr:cNvPicPr>
          <a:picLocks noChangeAspect="1"/>
        </xdr:cNvPicPr>
      </xdr:nvPicPr>
      <xdr:blipFill>
        <a:blip xmlns:r="http://schemas.openxmlformats.org/officeDocument/2006/relationships" r:embed="rId4"/>
        <a:stretch>
          <a:fillRect/>
        </a:stretch>
      </xdr:blipFill>
      <xdr:spPr>
        <a:xfrm>
          <a:off x="32746950" y="1143000"/>
          <a:ext cx="3504762" cy="2457143"/>
        </a:xfrm>
        <a:prstGeom prst="rect">
          <a:avLst/>
        </a:prstGeom>
      </xdr:spPr>
    </xdr:pic>
    <xdr:clientData/>
  </xdr:twoCellAnchor>
  <xdr:twoCellAnchor editAs="oneCell">
    <xdr:from>
      <xdr:col>36</xdr:col>
      <xdr:colOff>1009650</xdr:colOff>
      <xdr:row>5</xdr:row>
      <xdr:rowOff>133350</xdr:rowOff>
    </xdr:from>
    <xdr:to>
      <xdr:col>41</xdr:col>
      <xdr:colOff>144318</xdr:colOff>
      <xdr:row>11</xdr:row>
      <xdr:rowOff>740421</xdr:rowOff>
    </xdr:to>
    <xdr:pic>
      <xdr:nvPicPr>
        <xdr:cNvPr id="23" name="Imagen 12">
          <a:extLst>
            <a:ext uri="{FF2B5EF4-FFF2-40B4-BE49-F238E27FC236}">
              <a16:creationId xmlns:a16="http://schemas.microsoft.com/office/drawing/2014/main" id="{E35A4E20-6B4A-6801-CCCC-F505D3BD2440}"/>
            </a:ext>
          </a:extLst>
        </xdr:cNvPr>
        <xdr:cNvPicPr>
          <a:picLocks noChangeAspect="1"/>
        </xdr:cNvPicPr>
      </xdr:nvPicPr>
      <xdr:blipFill>
        <a:blip xmlns:r="http://schemas.openxmlformats.org/officeDocument/2006/relationships" r:embed="rId5"/>
        <a:stretch>
          <a:fillRect/>
        </a:stretch>
      </xdr:blipFill>
      <xdr:spPr>
        <a:xfrm>
          <a:off x="36318825" y="1104900"/>
          <a:ext cx="3706668" cy="4988571"/>
        </a:xfrm>
        <a:prstGeom prst="rect">
          <a:avLst/>
        </a:prstGeom>
      </xdr:spPr>
    </xdr:pic>
    <xdr:clientData/>
  </xdr:twoCellAnchor>
  <xdr:twoCellAnchor editAs="oneCell">
    <xdr:from>
      <xdr:col>28</xdr:col>
      <xdr:colOff>9525</xdr:colOff>
      <xdr:row>8</xdr:row>
      <xdr:rowOff>476250</xdr:rowOff>
    </xdr:from>
    <xdr:to>
      <xdr:col>36</xdr:col>
      <xdr:colOff>993441</xdr:colOff>
      <xdr:row>13</xdr:row>
      <xdr:rowOff>679536</xdr:rowOff>
    </xdr:to>
    <xdr:pic>
      <xdr:nvPicPr>
        <xdr:cNvPr id="21" name="Imagen 13">
          <a:extLst>
            <a:ext uri="{FF2B5EF4-FFF2-40B4-BE49-F238E27FC236}">
              <a16:creationId xmlns:a16="http://schemas.microsoft.com/office/drawing/2014/main" id="{AA0564C1-9D4D-AF0B-DA5E-0E304A17133B}"/>
            </a:ext>
          </a:extLst>
        </xdr:cNvPr>
        <xdr:cNvPicPr>
          <a:picLocks noChangeAspect="1"/>
        </xdr:cNvPicPr>
      </xdr:nvPicPr>
      <xdr:blipFill>
        <a:blip xmlns:r="http://schemas.openxmlformats.org/officeDocument/2006/relationships" r:embed="rId6"/>
        <a:stretch>
          <a:fillRect/>
        </a:stretch>
      </xdr:blipFill>
      <xdr:spPr>
        <a:xfrm>
          <a:off x="28536900" y="3733800"/>
          <a:ext cx="7752381" cy="4390476"/>
        </a:xfrm>
        <a:prstGeom prst="rect">
          <a:avLst/>
        </a:prstGeom>
      </xdr:spPr>
    </xdr:pic>
    <xdr:clientData/>
  </xdr:twoCellAnchor>
  <xdr:twoCellAnchor editAs="oneCell">
    <xdr:from>
      <xdr:col>19</xdr:col>
      <xdr:colOff>714374</xdr:colOff>
      <xdr:row>15</xdr:row>
      <xdr:rowOff>828675</xdr:rowOff>
    </xdr:from>
    <xdr:to>
      <xdr:col>27</xdr:col>
      <xdr:colOff>721994</xdr:colOff>
      <xdr:row>18</xdr:row>
      <xdr:rowOff>316230</xdr:rowOff>
    </xdr:to>
    <xdr:pic>
      <xdr:nvPicPr>
        <xdr:cNvPr id="30" name="Imagen 14">
          <a:extLst>
            <a:ext uri="{FF2B5EF4-FFF2-40B4-BE49-F238E27FC236}">
              <a16:creationId xmlns:a16="http://schemas.microsoft.com/office/drawing/2014/main" id="{56C221E3-32BC-E19A-6761-9E29EF803699}"/>
            </a:ext>
          </a:extLst>
        </xdr:cNvPr>
        <xdr:cNvPicPr>
          <a:picLocks noChangeAspect="1"/>
        </xdr:cNvPicPr>
      </xdr:nvPicPr>
      <xdr:blipFill>
        <a:blip xmlns:r="http://schemas.openxmlformats.org/officeDocument/2006/relationships" r:embed="rId7"/>
        <a:stretch>
          <a:fillRect/>
        </a:stretch>
      </xdr:blipFill>
      <xdr:spPr>
        <a:xfrm>
          <a:off x="21612224" y="10182225"/>
          <a:ext cx="6772275" cy="2533650"/>
        </a:xfrm>
        <a:prstGeom prst="rect">
          <a:avLst/>
        </a:prstGeom>
      </xdr:spPr>
    </xdr:pic>
    <xdr:clientData/>
  </xdr:twoCellAnchor>
  <xdr:twoCellAnchor>
    <xdr:from>
      <xdr:col>11</xdr:col>
      <xdr:colOff>123825</xdr:colOff>
      <xdr:row>0</xdr:row>
      <xdr:rowOff>47625</xdr:rowOff>
    </xdr:from>
    <xdr:to>
      <xdr:col>12</xdr:col>
      <xdr:colOff>1771650</xdr:colOff>
      <xdr:row>2</xdr:row>
      <xdr:rowOff>133351</xdr:rowOff>
    </xdr:to>
    <xdr:sp macro="" textlink="">
      <xdr:nvSpPr>
        <xdr:cNvPr id="2" name="CuadroTexto 1">
          <a:extLst>
            <a:ext uri="{FF2B5EF4-FFF2-40B4-BE49-F238E27FC236}">
              <a16:creationId xmlns:a16="http://schemas.microsoft.com/office/drawing/2014/main" id="{7DF754E1-EA42-4BAF-B1AE-64B7B9DD2315}"/>
            </a:ext>
          </a:extLst>
        </xdr:cNvPr>
        <xdr:cNvSpPr txBox="1"/>
      </xdr:nvSpPr>
      <xdr:spPr>
        <a:xfrm>
          <a:off x="11801475" y="47625"/>
          <a:ext cx="3867150" cy="466726"/>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 </a:t>
          </a:r>
          <a:r>
            <a:rPr lang="es-ES" sz="1100" b="1">
              <a:solidFill>
                <a:schemeClr val="accent5">
                  <a:lumMod val="40000"/>
                  <a:lumOff val="60000"/>
                </a:schemeClr>
              </a:solidFill>
            </a:rPr>
            <a:t>AZUL</a:t>
          </a:r>
          <a:r>
            <a:rPr lang="es-ES" sz="1100"/>
            <a:t>, casillas de evaluación desplegables/automáticas</a:t>
          </a:r>
          <a:br>
            <a:rPr lang="es-ES" sz="1100"/>
          </a:br>
          <a:r>
            <a:rPr lang="es-ES" sz="1100"/>
            <a:t>En </a:t>
          </a:r>
          <a:r>
            <a:rPr lang="es-ES" sz="1100" b="1">
              <a:solidFill>
                <a:schemeClr val="accent4">
                  <a:lumMod val="20000"/>
                  <a:lumOff val="80000"/>
                </a:schemeClr>
              </a:solidFill>
            </a:rPr>
            <a:t>AMARILLO</a:t>
          </a:r>
          <a:r>
            <a:rPr lang="es-ES" sz="1100"/>
            <a:t>,</a:t>
          </a:r>
          <a:r>
            <a:rPr lang="es-ES" sz="1100" baseline="0"/>
            <a:t> casillas completadas automáticamente</a:t>
          </a:r>
          <a:endParaRPr lang="es-E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27</xdr:col>
      <xdr:colOff>656167</xdr:colOff>
      <xdr:row>3</xdr:row>
      <xdr:rowOff>169333</xdr:rowOff>
    </xdr:from>
    <xdr:to>
      <xdr:col>37</xdr:col>
      <xdr:colOff>687596</xdr:colOff>
      <xdr:row>9</xdr:row>
      <xdr:rowOff>126319</xdr:rowOff>
    </xdr:to>
    <xdr:pic>
      <xdr:nvPicPr>
        <xdr:cNvPr id="2" name="Imagen 1">
          <a:extLst>
            <a:ext uri="{FF2B5EF4-FFF2-40B4-BE49-F238E27FC236}">
              <a16:creationId xmlns:a16="http://schemas.microsoft.com/office/drawing/2014/main" id="{A5767656-50D2-F7CD-5EA1-2C74560EB081}"/>
            </a:ext>
          </a:extLst>
        </xdr:cNvPr>
        <xdr:cNvPicPr>
          <a:picLocks noChangeAspect="1"/>
        </xdr:cNvPicPr>
      </xdr:nvPicPr>
      <xdr:blipFill>
        <a:blip xmlns:r="http://schemas.openxmlformats.org/officeDocument/2006/relationships" r:embed="rId1"/>
        <a:stretch>
          <a:fillRect/>
        </a:stretch>
      </xdr:blipFill>
      <xdr:spPr>
        <a:xfrm>
          <a:off x="35877500" y="751416"/>
          <a:ext cx="7651429" cy="3830486"/>
        </a:xfrm>
        <a:prstGeom prst="rect">
          <a:avLst/>
        </a:prstGeom>
      </xdr:spPr>
    </xdr:pic>
    <xdr:clientData/>
  </xdr:twoCellAnchor>
  <xdr:twoCellAnchor>
    <xdr:from>
      <xdr:col>1</xdr:col>
      <xdr:colOff>52917</xdr:colOff>
      <xdr:row>0</xdr:row>
      <xdr:rowOff>42333</xdr:rowOff>
    </xdr:from>
    <xdr:to>
      <xdr:col>4</xdr:col>
      <xdr:colOff>49743</xdr:colOff>
      <xdr:row>2</xdr:row>
      <xdr:rowOff>128059</xdr:rowOff>
    </xdr:to>
    <xdr:sp macro="" textlink="">
      <xdr:nvSpPr>
        <xdr:cNvPr id="3" name="CuadroTexto 2">
          <a:extLst>
            <a:ext uri="{FF2B5EF4-FFF2-40B4-BE49-F238E27FC236}">
              <a16:creationId xmlns:a16="http://schemas.microsoft.com/office/drawing/2014/main" id="{42FF8B01-9936-44E8-993A-BEF821D88C44}"/>
            </a:ext>
          </a:extLst>
        </xdr:cNvPr>
        <xdr:cNvSpPr txBox="1"/>
      </xdr:nvSpPr>
      <xdr:spPr>
        <a:xfrm>
          <a:off x="232834" y="42333"/>
          <a:ext cx="3648076" cy="466726"/>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 </a:t>
          </a:r>
          <a:r>
            <a:rPr lang="es-ES" sz="1100" b="1">
              <a:solidFill>
                <a:schemeClr val="bg1"/>
              </a:solidFill>
            </a:rPr>
            <a:t>BLANCO</a:t>
          </a:r>
          <a:r>
            <a:rPr lang="es-ES" sz="1100"/>
            <a:t>, casillas a rellenar</a:t>
          </a:r>
          <a:br>
            <a:rPr lang="es-ES" sz="1100"/>
          </a:br>
          <a:r>
            <a:rPr lang="es-ES" sz="1100"/>
            <a:t>En </a:t>
          </a:r>
          <a:r>
            <a:rPr lang="es-ES" sz="1100" b="1">
              <a:solidFill>
                <a:schemeClr val="accent4">
                  <a:lumMod val="20000"/>
                  <a:lumOff val="80000"/>
                </a:schemeClr>
              </a:solidFill>
            </a:rPr>
            <a:t>NARANJA</a:t>
          </a:r>
          <a:r>
            <a:rPr lang="es-ES" sz="1100"/>
            <a:t>,</a:t>
          </a:r>
          <a:r>
            <a:rPr lang="es-ES" sz="1100" baseline="0"/>
            <a:t> casillas completadas automáticamente</a:t>
          </a:r>
          <a:endParaRPr lang="es-ES" sz="1100"/>
        </a:p>
      </xdr:txBody>
    </xdr:sp>
    <xdr:clientData/>
  </xdr:twoCellAnchor>
  <xdr:twoCellAnchor>
    <xdr:from>
      <xdr:col>19</xdr:col>
      <xdr:colOff>603250</xdr:colOff>
      <xdr:row>0</xdr:row>
      <xdr:rowOff>42334</xdr:rowOff>
    </xdr:from>
    <xdr:to>
      <xdr:col>21</xdr:col>
      <xdr:colOff>1073150</xdr:colOff>
      <xdr:row>2</xdr:row>
      <xdr:rowOff>128060</xdr:rowOff>
    </xdr:to>
    <xdr:sp macro="" textlink="">
      <xdr:nvSpPr>
        <xdr:cNvPr id="4" name="CuadroTexto 3">
          <a:extLst>
            <a:ext uri="{FF2B5EF4-FFF2-40B4-BE49-F238E27FC236}">
              <a16:creationId xmlns:a16="http://schemas.microsoft.com/office/drawing/2014/main" id="{6E33B658-1E4F-4243-AEAF-885C0342EB75}"/>
            </a:ext>
          </a:extLst>
        </xdr:cNvPr>
        <xdr:cNvSpPr txBox="1"/>
      </xdr:nvSpPr>
      <xdr:spPr>
        <a:xfrm>
          <a:off x="25093083" y="42334"/>
          <a:ext cx="3867150" cy="466726"/>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 </a:t>
          </a:r>
          <a:r>
            <a:rPr lang="es-ES" sz="1100" b="1">
              <a:solidFill>
                <a:schemeClr val="accent5">
                  <a:lumMod val="40000"/>
                  <a:lumOff val="60000"/>
                </a:schemeClr>
              </a:solidFill>
            </a:rPr>
            <a:t>AZUL</a:t>
          </a:r>
          <a:r>
            <a:rPr lang="es-ES" sz="1100"/>
            <a:t>, casillas de evaluación automáticas</a:t>
          </a:r>
          <a:br>
            <a:rPr lang="es-ES" sz="1100"/>
          </a:br>
          <a:r>
            <a:rPr lang="es-ES" sz="1100"/>
            <a:t>En </a:t>
          </a:r>
          <a:r>
            <a:rPr lang="es-ES" sz="1100" b="1">
              <a:solidFill>
                <a:schemeClr val="bg1"/>
              </a:solidFill>
            </a:rPr>
            <a:t>BLANCO</a:t>
          </a:r>
          <a:r>
            <a:rPr lang="es-ES" sz="1100"/>
            <a:t>,</a:t>
          </a:r>
          <a:r>
            <a:rPr lang="es-ES" sz="1100" baseline="0"/>
            <a:t> casillas a complentar en la re-evaluación</a:t>
          </a:r>
          <a:endParaRPr lang="es-ES" sz="1100"/>
        </a:p>
      </xdr:txBody>
    </xdr:sp>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id="3" name="Tabla3" displayName="Tabla3" ref="B5:B15" totalsRowShown="0" headerRowDxfId="12" dataDxfId="10" headerRowBorderDxfId="11" tableBorderDxfId="9">
  <autoFilter ref="B5:B15">
    <filterColumn colId="0" hiddenButton="1"/>
  </autoFilter>
  <tableColumns count="1">
    <tableColumn id="1" name="Código" dataDxfId="8"/>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58.xml"/><Relationship Id="rId18" Type="http://schemas.openxmlformats.org/officeDocument/2006/relationships/ctrlProp" Target="../ctrlProps/ctrlProp63.xml"/><Relationship Id="rId26" Type="http://schemas.openxmlformats.org/officeDocument/2006/relationships/ctrlProp" Target="../ctrlProps/ctrlProp71.xml"/><Relationship Id="rId39" Type="http://schemas.openxmlformats.org/officeDocument/2006/relationships/ctrlProp" Target="../ctrlProps/ctrlProp84.xml"/><Relationship Id="rId21" Type="http://schemas.openxmlformats.org/officeDocument/2006/relationships/ctrlProp" Target="../ctrlProps/ctrlProp66.xml"/><Relationship Id="rId34" Type="http://schemas.openxmlformats.org/officeDocument/2006/relationships/ctrlProp" Target="../ctrlProps/ctrlProp79.xml"/><Relationship Id="rId42" Type="http://schemas.openxmlformats.org/officeDocument/2006/relationships/ctrlProp" Target="../ctrlProps/ctrlProp87.xml"/><Relationship Id="rId47" Type="http://schemas.openxmlformats.org/officeDocument/2006/relationships/ctrlProp" Target="../ctrlProps/ctrlProp92.xml"/><Relationship Id="rId50" Type="http://schemas.openxmlformats.org/officeDocument/2006/relationships/ctrlProp" Target="../ctrlProps/ctrlProp95.xml"/><Relationship Id="rId55" Type="http://schemas.openxmlformats.org/officeDocument/2006/relationships/ctrlProp" Target="../ctrlProps/ctrlProp100.xml"/><Relationship Id="rId63" Type="http://schemas.openxmlformats.org/officeDocument/2006/relationships/ctrlProp" Target="../ctrlProps/ctrlProp108.xml"/><Relationship Id="rId7" Type="http://schemas.openxmlformats.org/officeDocument/2006/relationships/ctrlProp" Target="../ctrlProps/ctrlProp52.xml"/><Relationship Id="rId2" Type="http://schemas.openxmlformats.org/officeDocument/2006/relationships/drawing" Target="../drawings/drawing12.xml"/><Relationship Id="rId16" Type="http://schemas.openxmlformats.org/officeDocument/2006/relationships/ctrlProp" Target="../ctrlProps/ctrlProp61.xml"/><Relationship Id="rId29" Type="http://schemas.openxmlformats.org/officeDocument/2006/relationships/ctrlProp" Target="../ctrlProps/ctrlProp74.xml"/><Relationship Id="rId11" Type="http://schemas.openxmlformats.org/officeDocument/2006/relationships/ctrlProp" Target="../ctrlProps/ctrlProp56.xml"/><Relationship Id="rId24" Type="http://schemas.openxmlformats.org/officeDocument/2006/relationships/ctrlProp" Target="../ctrlProps/ctrlProp69.xml"/><Relationship Id="rId32" Type="http://schemas.openxmlformats.org/officeDocument/2006/relationships/ctrlProp" Target="../ctrlProps/ctrlProp77.xml"/><Relationship Id="rId37" Type="http://schemas.openxmlformats.org/officeDocument/2006/relationships/ctrlProp" Target="../ctrlProps/ctrlProp82.xml"/><Relationship Id="rId40" Type="http://schemas.openxmlformats.org/officeDocument/2006/relationships/ctrlProp" Target="../ctrlProps/ctrlProp85.xml"/><Relationship Id="rId45" Type="http://schemas.openxmlformats.org/officeDocument/2006/relationships/ctrlProp" Target="../ctrlProps/ctrlProp90.xml"/><Relationship Id="rId53" Type="http://schemas.openxmlformats.org/officeDocument/2006/relationships/ctrlProp" Target="../ctrlProps/ctrlProp98.xml"/><Relationship Id="rId58" Type="http://schemas.openxmlformats.org/officeDocument/2006/relationships/ctrlProp" Target="../ctrlProps/ctrlProp103.xml"/><Relationship Id="rId5" Type="http://schemas.openxmlformats.org/officeDocument/2006/relationships/ctrlProp" Target="../ctrlProps/ctrlProp50.xml"/><Relationship Id="rId61" Type="http://schemas.openxmlformats.org/officeDocument/2006/relationships/ctrlProp" Target="../ctrlProps/ctrlProp106.xml"/><Relationship Id="rId19" Type="http://schemas.openxmlformats.org/officeDocument/2006/relationships/ctrlProp" Target="../ctrlProps/ctrlProp64.xml"/><Relationship Id="rId14" Type="http://schemas.openxmlformats.org/officeDocument/2006/relationships/ctrlProp" Target="../ctrlProps/ctrlProp59.xml"/><Relationship Id="rId22" Type="http://schemas.openxmlformats.org/officeDocument/2006/relationships/ctrlProp" Target="../ctrlProps/ctrlProp67.xml"/><Relationship Id="rId27" Type="http://schemas.openxmlformats.org/officeDocument/2006/relationships/ctrlProp" Target="../ctrlProps/ctrlProp72.xml"/><Relationship Id="rId30" Type="http://schemas.openxmlformats.org/officeDocument/2006/relationships/ctrlProp" Target="../ctrlProps/ctrlProp75.xml"/><Relationship Id="rId35" Type="http://schemas.openxmlformats.org/officeDocument/2006/relationships/ctrlProp" Target="../ctrlProps/ctrlProp80.xml"/><Relationship Id="rId43" Type="http://schemas.openxmlformats.org/officeDocument/2006/relationships/ctrlProp" Target="../ctrlProps/ctrlProp88.xml"/><Relationship Id="rId48" Type="http://schemas.openxmlformats.org/officeDocument/2006/relationships/ctrlProp" Target="../ctrlProps/ctrlProp93.xml"/><Relationship Id="rId56" Type="http://schemas.openxmlformats.org/officeDocument/2006/relationships/ctrlProp" Target="../ctrlProps/ctrlProp101.xml"/><Relationship Id="rId8" Type="http://schemas.openxmlformats.org/officeDocument/2006/relationships/ctrlProp" Target="../ctrlProps/ctrlProp53.xml"/><Relationship Id="rId51" Type="http://schemas.openxmlformats.org/officeDocument/2006/relationships/ctrlProp" Target="../ctrlProps/ctrlProp96.xml"/><Relationship Id="rId3" Type="http://schemas.openxmlformats.org/officeDocument/2006/relationships/vmlDrawing" Target="../drawings/vmlDrawing2.vml"/><Relationship Id="rId12" Type="http://schemas.openxmlformats.org/officeDocument/2006/relationships/ctrlProp" Target="../ctrlProps/ctrlProp57.xml"/><Relationship Id="rId17" Type="http://schemas.openxmlformats.org/officeDocument/2006/relationships/ctrlProp" Target="../ctrlProps/ctrlProp62.xml"/><Relationship Id="rId25" Type="http://schemas.openxmlformats.org/officeDocument/2006/relationships/ctrlProp" Target="../ctrlProps/ctrlProp70.xml"/><Relationship Id="rId33" Type="http://schemas.openxmlformats.org/officeDocument/2006/relationships/ctrlProp" Target="../ctrlProps/ctrlProp78.xml"/><Relationship Id="rId38" Type="http://schemas.openxmlformats.org/officeDocument/2006/relationships/ctrlProp" Target="../ctrlProps/ctrlProp83.xml"/><Relationship Id="rId46" Type="http://schemas.openxmlformats.org/officeDocument/2006/relationships/ctrlProp" Target="../ctrlProps/ctrlProp91.xml"/><Relationship Id="rId59" Type="http://schemas.openxmlformats.org/officeDocument/2006/relationships/ctrlProp" Target="../ctrlProps/ctrlProp104.xml"/><Relationship Id="rId20" Type="http://schemas.openxmlformats.org/officeDocument/2006/relationships/ctrlProp" Target="../ctrlProps/ctrlProp65.xml"/><Relationship Id="rId41" Type="http://schemas.openxmlformats.org/officeDocument/2006/relationships/ctrlProp" Target="../ctrlProps/ctrlProp86.xml"/><Relationship Id="rId54" Type="http://schemas.openxmlformats.org/officeDocument/2006/relationships/ctrlProp" Target="../ctrlProps/ctrlProp99.xml"/><Relationship Id="rId62" Type="http://schemas.openxmlformats.org/officeDocument/2006/relationships/ctrlProp" Target="../ctrlProps/ctrlProp107.xml"/><Relationship Id="rId1" Type="http://schemas.openxmlformats.org/officeDocument/2006/relationships/printerSettings" Target="../printerSettings/printerSettings19.bin"/><Relationship Id="rId6" Type="http://schemas.openxmlformats.org/officeDocument/2006/relationships/ctrlProp" Target="../ctrlProps/ctrlProp51.xml"/><Relationship Id="rId15" Type="http://schemas.openxmlformats.org/officeDocument/2006/relationships/ctrlProp" Target="../ctrlProps/ctrlProp60.xml"/><Relationship Id="rId23" Type="http://schemas.openxmlformats.org/officeDocument/2006/relationships/ctrlProp" Target="../ctrlProps/ctrlProp68.xml"/><Relationship Id="rId28" Type="http://schemas.openxmlformats.org/officeDocument/2006/relationships/ctrlProp" Target="../ctrlProps/ctrlProp73.xml"/><Relationship Id="rId36" Type="http://schemas.openxmlformats.org/officeDocument/2006/relationships/ctrlProp" Target="../ctrlProps/ctrlProp81.xml"/><Relationship Id="rId49" Type="http://schemas.openxmlformats.org/officeDocument/2006/relationships/ctrlProp" Target="../ctrlProps/ctrlProp94.xml"/><Relationship Id="rId57" Type="http://schemas.openxmlformats.org/officeDocument/2006/relationships/ctrlProp" Target="../ctrlProps/ctrlProp102.xml"/><Relationship Id="rId10" Type="http://schemas.openxmlformats.org/officeDocument/2006/relationships/ctrlProp" Target="../ctrlProps/ctrlProp55.xml"/><Relationship Id="rId31" Type="http://schemas.openxmlformats.org/officeDocument/2006/relationships/ctrlProp" Target="../ctrlProps/ctrlProp76.xml"/><Relationship Id="rId44" Type="http://schemas.openxmlformats.org/officeDocument/2006/relationships/ctrlProp" Target="../ctrlProps/ctrlProp89.xml"/><Relationship Id="rId52" Type="http://schemas.openxmlformats.org/officeDocument/2006/relationships/ctrlProp" Target="../ctrlProps/ctrlProp97.xml"/><Relationship Id="rId60" Type="http://schemas.openxmlformats.org/officeDocument/2006/relationships/ctrlProp" Target="../ctrlProps/ctrlProp105.xml"/><Relationship Id="rId4" Type="http://schemas.openxmlformats.org/officeDocument/2006/relationships/vmlDrawing" Target="../drawings/vmlDrawing3.vml"/><Relationship Id="rId9" Type="http://schemas.openxmlformats.org/officeDocument/2006/relationships/ctrlProp" Target="../ctrlProps/ctrlProp54.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7"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trlProp" Target="../ctrlProps/ctrlProp120.xml"/><Relationship Id="rId20" Type="http://schemas.openxmlformats.org/officeDocument/2006/relationships/ctrlProp" Target="../ctrlProps/ctrlProp124.xml"/><Relationship Id="rId29" Type="http://schemas.openxmlformats.org/officeDocument/2006/relationships/ctrlProp" Target="../ctrlProps/ctrlProp133.xml"/><Relationship Id="rId41" Type="http://schemas.openxmlformats.org/officeDocument/2006/relationships/ctrlProp" Target="../ctrlProps/ctrlProp145.xml"/><Relationship Id="rId1" Type="http://schemas.openxmlformats.org/officeDocument/2006/relationships/printerSettings" Target="../printerSettings/printerSettings20.bin"/><Relationship Id="rId6" Type="http://schemas.openxmlformats.org/officeDocument/2006/relationships/ctrlProp" Target="../ctrlProps/ctrlProp110.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5" Type="http://schemas.openxmlformats.org/officeDocument/2006/relationships/ctrlProp" Target="../ctrlProps/ctrlProp109.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10" Type="http://schemas.openxmlformats.org/officeDocument/2006/relationships/ctrlProp" Target="../ctrlProps/ctrlProp114.xml"/><Relationship Id="rId19" Type="http://schemas.openxmlformats.org/officeDocument/2006/relationships/ctrlProp" Target="../ctrlProps/ctrlProp123.xml"/><Relationship Id="rId31" Type="http://schemas.openxmlformats.org/officeDocument/2006/relationships/ctrlProp" Target="../ctrlProps/ctrlProp135.xml"/><Relationship Id="rId44" Type="http://schemas.openxmlformats.org/officeDocument/2006/relationships/ctrlProp" Target="../ctrlProps/ctrlProp148.xml"/><Relationship Id="rId4" Type="http://schemas.openxmlformats.org/officeDocument/2006/relationships/vmlDrawing" Target="../drawings/vmlDrawing5.vml"/><Relationship Id="rId9" Type="http://schemas.openxmlformats.org/officeDocument/2006/relationships/ctrlProp" Target="../ctrlProps/ctrlProp11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8" Type="http://schemas.openxmlformats.org/officeDocument/2006/relationships/ctrlProp" Target="../ctrlProps/ctrlProp112.xml"/><Relationship Id="rId3" Type="http://schemas.openxmlformats.org/officeDocument/2006/relationships/vmlDrawing" Target="../drawings/vmlDrawing4.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showGridLines="0" zoomScaleNormal="100" workbookViewId="0">
      <selection activeCell="F12" sqref="F12"/>
    </sheetView>
  </sheetViews>
  <sheetFormatPr baseColWidth="10" defaultColWidth="11.44140625" defaultRowHeight="13.8"/>
  <cols>
    <col min="1" max="1" width="2.44140625" style="1" customWidth="1"/>
    <col min="2" max="2" width="89.109375" style="1" bestFit="1" customWidth="1"/>
    <col min="3" max="3" width="64.6640625" style="1" customWidth="1"/>
    <col min="4" max="16384" width="11.44140625" style="1"/>
  </cols>
  <sheetData>
    <row r="1" spans="1:10" ht="14.4">
      <c r="A1" s="2"/>
      <c r="B1" s="143"/>
      <c r="C1" s="143"/>
      <c r="D1"/>
      <c r="E1"/>
      <c r="F1"/>
      <c r="G1"/>
      <c r="H1"/>
      <c r="I1"/>
    </row>
    <row r="2" spans="1:10" ht="24.9" customHeight="1" thickBot="1">
      <c r="A2" s="2"/>
      <c r="B2" s="165" t="s">
        <v>0</v>
      </c>
      <c r="C2" s="166" t="s">
        <v>1</v>
      </c>
      <c r="D2"/>
      <c r="E2"/>
      <c r="F2"/>
      <c r="G2"/>
      <c r="H2"/>
      <c r="I2"/>
    </row>
    <row r="3" spans="1:10" ht="30" customHeight="1" thickTop="1">
      <c r="A3" s="2"/>
      <c r="B3" s="248" t="s">
        <v>2</v>
      </c>
      <c r="C3" s="247" t="s">
        <v>3</v>
      </c>
      <c r="D3"/>
      <c r="E3"/>
      <c r="F3"/>
      <c r="G3"/>
      <c r="H3"/>
      <c r="I3"/>
    </row>
    <row r="4" spans="1:10" ht="30" customHeight="1">
      <c r="B4" s="245" t="s">
        <v>4</v>
      </c>
      <c r="C4" s="246" t="s">
        <v>5</v>
      </c>
      <c r="D4"/>
      <c r="E4"/>
      <c r="F4"/>
      <c r="G4"/>
      <c r="H4"/>
      <c r="I4"/>
    </row>
    <row r="5" spans="1:10" ht="30" customHeight="1">
      <c r="B5" s="240" t="s">
        <v>6</v>
      </c>
      <c r="C5" s="241" t="s">
        <v>7</v>
      </c>
      <c r="D5"/>
      <c r="E5"/>
      <c r="F5"/>
      <c r="G5"/>
      <c r="H5"/>
      <c r="I5"/>
    </row>
    <row r="6" spans="1:10" ht="30" customHeight="1">
      <c r="B6" s="240" t="s">
        <v>8</v>
      </c>
      <c r="C6" s="241" t="s">
        <v>9</v>
      </c>
      <c r="D6"/>
      <c r="E6"/>
      <c r="F6"/>
      <c r="G6"/>
      <c r="H6"/>
      <c r="I6"/>
    </row>
    <row r="7" spans="1:10" ht="30" customHeight="1">
      <c r="B7" s="240" t="s">
        <v>10</v>
      </c>
      <c r="C7" s="241" t="s">
        <v>11</v>
      </c>
      <c r="D7"/>
      <c r="E7"/>
      <c r="F7"/>
      <c r="G7"/>
      <c r="H7"/>
      <c r="I7"/>
    </row>
    <row r="8" spans="1:10" ht="30" customHeight="1">
      <c r="B8" s="240" t="s">
        <v>12</v>
      </c>
      <c r="C8" s="241" t="s">
        <v>13</v>
      </c>
      <c r="D8"/>
      <c r="E8"/>
      <c r="H8"/>
      <c r="I8"/>
    </row>
    <row r="9" spans="1:10" ht="30" customHeight="1">
      <c r="B9" s="240" t="s">
        <v>952</v>
      </c>
      <c r="C9" s="241" t="s">
        <v>953</v>
      </c>
      <c r="D9"/>
      <c r="E9"/>
      <c r="H9"/>
      <c r="I9"/>
    </row>
    <row r="10" spans="1:10" ht="30" customHeight="1">
      <c r="B10" s="240" t="s">
        <v>14</v>
      </c>
      <c r="C10" s="241" t="s">
        <v>15</v>
      </c>
      <c r="D10"/>
      <c r="E10"/>
      <c r="H10"/>
      <c r="I10"/>
    </row>
    <row r="11" spans="1:10" ht="30" customHeight="1">
      <c r="B11" s="242" t="s">
        <v>16</v>
      </c>
      <c r="C11" s="241" t="s">
        <v>17</v>
      </c>
      <c r="D11"/>
      <c r="E11"/>
      <c r="F11"/>
      <c r="G11"/>
      <c r="H11"/>
      <c r="I11"/>
    </row>
    <row r="12" spans="1:10" ht="30" customHeight="1">
      <c r="B12" s="242" t="s">
        <v>18</v>
      </c>
      <c r="C12" s="241" t="s">
        <v>19</v>
      </c>
      <c r="D12"/>
      <c r="E12"/>
      <c r="F12"/>
      <c r="G12"/>
      <c r="H12"/>
      <c r="I12"/>
      <c r="J12"/>
    </row>
    <row r="13" spans="1:10" ht="30" customHeight="1">
      <c r="B13" s="240" t="s">
        <v>20</v>
      </c>
      <c r="C13" s="241" t="s">
        <v>21</v>
      </c>
      <c r="D13"/>
      <c r="E13"/>
      <c r="F13"/>
      <c r="G13"/>
      <c r="H13"/>
      <c r="I13"/>
    </row>
    <row r="14" spans="1:10" ht="30" customHeight="1">
      <c r="B14" s="240" t="s">
        <v>22</v>
      </c>
      <c r="C14" s="241" t="s">
        <v>23</v>
      </c>
      <c r="D14"/>
      <c r="E14"/>
      <c r="F14"/>
      <c r="G14"/>
      <c r="H14"/>
      <c r="I14"/>
    </row>
    <row r="15" spans="1:10" ht="30" customHeight="1">
      <c r="B15" s="240" t="s">
        <v>24</v>
      </c>
      <c r="C15" s="241" t="s">
        <v>25</v>
      </c>
      <c r="D15"/>
      <c r="E15"/>
      <c r="F15"/>
      <c r="G15"/>
      <c r="H15"/>
      <c r="I15"/>
    </row>
    <row r="16" spans="1:10" ht="30" customHeight="1">
      <c r="B16" s="240" t="s">
        <v>26</v>
      </c>
      <c r="C16" s="241" t="s">
        <v>27</v>
      </c>
      <c r="D16"/>
      <c r="E16"/>
      <c r="F16"/>
      <c r="G16"/>
      <c r="H16"/>
      <c r="I16"/>
    </row>
    <row r="17" spans="1:9" ht="30" customHeight="1">
      <c r="B17" s="242" t="s">
        <v>28</v>
      </c>
      <c r="C17" s="241" t="s">
        <v>29</v>
      </c>
      <c r="D17"/>
      <c r="E17"/>
      <c r="F17"/>
      <c r="G17"/>
      <c r="H17"/>
      <c r="I17"/>
    </row>
    <row r="18" spans="1:9" ht="30" customHeight="1">
      <c r="B18" s="242" t="s">
        <v>30</v>
      </c>
      <c r="C18" s="241" t="s">
        <v>31</v>
      </c>
      <c r="D18"/>
      <c r="E18"/>
      <c r="F18"/>
      <c r="G18"/>
      <c r="H18"/>
      <c r="I18"/>
    </row>
    <row r="19" spans="1:9" ht="30" customHeight="1">
      <c r="B19" s="242" t="s">
        <v>32</v>
      </c>
      <c r="C19" s="241" t="s">
        <v>33</v>
      </c>
      <c r="D19"/>
      <c r="E19"/>
      <c r="F19"/>
      <c r="G19"/>
      <c r="H19"/>
      <c r="I19"/>
    </row>
    <row r="20" spans="1:9" ht="30" customHeight="1">
      <c r="B20" s="243" t="s">
        <v>34</v>
      </c>
      <c r="C20" s="241" t="s">
        <v>35</v>
      </c>
      <c r="D20"/>
      <c r="E20"/>
      <c r="F20"/>
      <c r="G20"/>
      <c r="H20"/>
      <c r="I20"/>
    </row>
    <row r="21" spans="1:9" ht="30" customHeight="1">
      <c r="B21" s="242" t="s">
        <v>36</v>
      </c>
      <c r="C21" s="241" t="s">
        <v>37</v>
      </c>
      <c r="D21"/>
      <c r="E21"/>
      <c r="F21"/>
      <c r="G21"/>
      <c r="H21"/>
      <c r="I21"/>
    </row>
    <row r="22" spans="1:9" ht="30" customHeight="1">
      <c r="A22" s="135"/>
      <c r="B22" s="242" t="s">
        <v>38</v>
      </c>
      <c r="C22" s="241" t="s">
        <v>39</v>
      </c>
      <c r="D22"/>
      <c r="E22"/>
      <c r="F22"/>
      <c r="G22"/>
      <c r="H22"/>
      <c r="I22"/>
    </row>
    <row r="23" spans="1:9" ht="30" customHeight="1">
      <c r="A23" s="135"/>
      <c r="B23" s="242" t="s">
        <v>886</v>
      </c>
      <c r="C23" s="241" t="s">
        <v>887</v>
      </c>
      <c r="D23"/>
      <c r="E23"/>
      <c r="F23"/>
      <c r="G23"/>
      <c r="H23"/>
      <c r="I23"/>
    </row>
    <row r="24" spans="1:9" ht="30" customHeight="1">
      <c r="B24" s="242" t="s">
        <v>832</v>
      </c>
      <c r="C24" s="241" t="s">
        <v>801</v>
      </c>
      <c r="D24"/>
      <c r="E24"/>
      <c r="F24"/>
      <c r="G24"/>
      <c r="H24"/>
      <c r="I24"/>
    </row>
    <row r="25" spans="1:9" ht="27.6">
      <c r="B25" s="242" t="s">
        <v>833</v>
      </c>
      <c r="C25" s="241" t="s">
        <v>818</v>
      </c>
      <c r="D25"/>
      <c r="E25"/>
      <c r="F25"/>
      <c r="G25"/>
      <c r="H25"/>
      <c r="I25"/>
    </row>
    <row r="26" spans="1:9" ht="14.4">
      <c r="C26"/>
      <c r="D26"/>
      <c r="E26"/>
      <c r="F26"/>
      <c r="G26"/>
      <c r="H26"/>
      <c r="I26"/>
    </row>
    <row r="27" spans="1:9" ht="14.4">
      <c r="C27"/>
      <c r="D27"/>
      <c r="E27"/>
      <c r="F27"/>
      <c r="G27"/>
      <c r="H27"/>
      <c r="I27"/>
    </row>
    <row r="28" spans="1:9" ht="14.4">
      <c r="C28"/>
      <c r="D28"/>
      <c r="E28"/>
      <c r="F28"/>
      <c r="G28"/>
      <c r="H28"/>
      <c r="I28"/>
    </row>
    <row r="29" spans="1:9" ht="14.4">
      <c r="C29"/>
      <c r="D29"/>
      <c r="E29"/>
      <c r="F29"/>
      <c r="G29"/>
      <c r="H29"/>
      <c r="I29"/>
    </row>
    <row r="30" spans="1:9" ht="14.4">
      <c r="C30"/>
      <c r="D30"/>
      <c r="E30"/>
      <c r="F30"/>
      <c r="G30"/>
      <c r="H30"/>
      <c r="I30"/>
    </row>
    <row r="31" spans="1:9" ht="14.4">
      <c r="C31"/>
      <c r="D31"/>
      <c r="E31"/>
      <c r="F31"/>
      <c r="G31"/>
      <c r="H31"/>
      <c r="I31"/>
    </row>
    <row r="32" spans="1:9" ht="14.4">
      <c r="C32"/>
      <c r="D32"/>
      <c r="E32"/>
      <c r="F32"/>
      <c r="G32"/>
      <c r="H32"/>
      <c r="I32"/>
    </row>
    <row r="33" spans="3:9" ht="14.4">
      <c r="C33"/>
      <c r="D33"/>
      <c r="E33"/>
      <c r="F33"/>
      <c r="G33"/>
      <c r="H33"/>
      <c r="I33"/>
    </row>
    <row r="34" spans="3:9" ht="14.4">
      <c r="C34"/>
      <c r="D34"/>
      <c r="E34"/>
      <c r="F34"/>
      <c r="G34"/>
      <c r="H34"/>
      <c r="I34"/>
    </row>
    <row r="35" spans="3:9" ht="14.4">
      <c r="C35"/>
      <c r="D35"/>
      <c r="E35"/>
      <c r="F35"/>
      <c r="G35"/>
      <c r="H35"/>
      <c r="I35"/>
    </row>
    <row r="36" spans="3:9" ht="14.4">
      <c r="C36"/>
      <c r="D36"/>
      <c r="E36"/>
      <c r="F36"/>
      <c r="G36"/>
      <c r="H36"/>
      <c r="I36"/>
    </row>
    <row r="37" spans="3:9" ht="14.4">
      <c r="C37"/>
      <c r="D37"/>
      <c r="E37"/>
      <c r="F37"/>
      <c r="G37"/>
      <c r="H37"/>
      <c r="I37"/>
    </row>
    <row r="38" spans="3:9" ht="14.4">
      <c r="C38"/>
      <c r="D38"/>
      <c r="E38"/>
      <c r="F38"/>
      <c r="G38"/>
      <c r="H38"/>
      <c r="I38"/>
    </row>
    <row r="39" spans="3:9" ht="14.4">
      <c r="C39"/>
      <c r="D39"/>
      <c r="E39"/>
      <c r="F39"/>
      <c r="G39"/>
      <c r="H39"/>
      <c r="I39"/>
    </row>
    <row r="40" spans="3:9" ht="14.4">
      <c r="C40"/>
      <c r="D40"/>
      <c r="E40"/>
      <c r="F40"/>
      <c r="G40"/>
      <c r="H40"/>
      <c r="I40"/>
    </row>
    <row r="41" spans="3:9" ht="14.4">
      <c r="C41"/>
      <c r="D41"/>
      <c r="E41"/>
      <c r="F41"/>
      <c r="G41"/>
      <c r="H41"/>
      <c r="I41"/>
    </row>
    <row r="42" spans="3:9" ht="14.4">
      <c r="C42"/>
      <c r="D42"/>
      <c r="E42"/>
      <c r="F42"/>
      <c r="G42"/>
      <c r="H42"/>
      <c r="I42"/>
    </row>
  </sheetData>
  <hyperlinks>
    <hyperlink ref="B4" location="'2.2.aBruta'!A1" display="2.1.a Caracterizacion de agua bruta"/>
    <hyperlink ref="B5" location="'2.2.bSecundario'!A1" display="2.1.b Caracterizacion de agua tras el secundario (opcional)"/>
    <hyperlink ref="B6" location="'2.2.cDepurada'!A1" display="2.1.c Caracterizacion de agua depurada (si la EDAR y la ERAR son instalaciones distintas)"/>
    <hyperlink ref="B7" location="'2.2.dRegenerada'!A1" display="2.1.d Caracterizacion de agua regenerada"/>
    <hyperlink ref="B11" location="'2.6.a.Det.Clase.Generada'!A1" display="2.6.a Determinación de la clase de agua regenerada"/>
    <hyperlink ref="B8" location="'2.2.f.Vol'!A1" display="2.2.f Volumen de agua regenerada"/>
    <hyperlink ref="B10" location="'2.4PI'!A1" display="2.4. Puntos de interés"/>
    <hyperlink ref="B12" location="'2.6.b.UsoPrevisto_Clase. '!A1" display="2.6.b. Clase requerida para el uso previsto"/>
    <hyperlink ref="B13" location="'2.7.EntornoAgua'!A1" display="2.7. Masas de agua"/>
    <hyperlink ref="B14" location="'3.1.Responsables'!A1" display="3.1. Partes responsables: datos de contacto"/>
    <hyperlink ref="B15" location="'4.2.CatálagoMedidas'!A1" display="4. 2. Catálogo medidas"/>
    <hyperlink ref="B17" location="'7.0.InstruccionesRiesgos'!A1" display="7.0.Instrucciones Riesgos"/>
    <hyperlink ref="B18" location="'7.a.Ishikawa'!A1" display="7.a.Ishikawa"/>
    <hyperlink ref="B19" location="'7.b.Probabilidad'!A1" display="7.b.Probabilidad"/>
    <hyperlink ref="B20" location="'7.c.Gravedad'!A1" display="7.c.Gravedad"/>
    <hyperlink ref="B21" location="'7.d.Evaluación'!A1" display="7.d.Evaluación"/>
    <hyperlink ref="B22" location="'7.3.Resumen Riesgos'!A1" display="7.3.Resumen Riesgos"/>
    <hyperlink ref="B3" location="'1.4.FichaResumen'!A1" display="1.4. Ficha resumen"/>
    <hyperlink ref="B16" location="'5.AgentesPeligrosos'!A1" display="5. Agentes peligrosos"/>
    <hyperlink ref="B24" location="'9.Solicitud ProdSum'!A1" display="9. Modelo de solicitud de autorización"/>
    <hyperlink ref="B25" location="'10.Solicitud Conce'!A1" display="10. Modelo de solicitud de concesión"/>
    <hyperlink ref="B23" location="'8.PerfilRiesgo'!A1" display="8. Perfil de Nivel de Riesgo"/>
    <hyperlink ref="B9" location="'2.3.HistoricoCont'!A1" display="2.3. Histórico de análisis ERA"/>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0"/>
  <sheetViews>
    <sheetView showGridLines="0" workbookViewId="0"/>
  </sheetViews>
  <sheetFormatPr baseColWidth="10" defaultColWidth="11.44140625" defaultRowHeight="14.4"/>
  <cols>
    <col min="1" max="1" width="3" customWidth="1"/>
    <col min="2" max="2" width="39" bestFit="1" customWidth="1"/>
    <col min="3" max="4" width="21.6640625" customWidth="1"/>
    <col min="5" max="5" width="23.6640625" bestFit="1" customWidth="1"/>
    <col min="6" max="6" width="21.6640625" customWidth="1"/>
  </cols>
  <sheetData>
    <row r="1" spans="2:9" ht="15" thickBot="1">
      <c r="B1" s="5"/>
      <c r="C1" s="5"/>
      <c r="D1" s="5"/>
      <c r="E1" s="5"/>
      <c r="F1" s="5"/>
    </row>
    <row r="2" spans="2:9" ht="30" customHeight="1">
      <c r="B2" s="521" t="s">
        <v>181</v>
      </c>
      <c r="C2" s="520" t="s">
        <v>182</v>
      </c>
      <c r="D2" s="520"/>
      <c r="E2" s="520"/>
      <c r="F2" s="520"/>
    </row>
    <row r="3" spans="2:9">
      <c r="B3" s="522"/>
      <c r="C3" s="193" t="s">
        <v>74</v>
      </c>
      <c r="D3" s="193" t="s">
        <v>75</v>
      </c>
      <c r="E3" s="193" t="s">
        <v>183</v>
      </c>
      <c r="F3" s="200" t="s">
        <v>184</v>
      </c>
    </row>
    <row r="4" spans="2:9" ht="15" thickBot="1">
      <c r="B4" s="523"/>
      <c r="C4" s="194" t="s">
        <v>82</v>
      </c>
      <c r="D4" s="194" t="s">
        <v>83</v>
      </c>
      <c r="E4" s="194" t="s">
        <v>84</v>
      </c>
      <c r="F4" s="194" t="s">
        <v>85</v>
      </c>
    </row>
    <row r="5" spans="2:9">
      <c r="B5" s="195" t="s">
        <v>185</v>
      </c>
      <c r="C5" s="196" t="str">
        <f>IF(COUNTIF('2.2.dRegenerada'!E6:E17,"&lt;&gt;")=0,"Sin datos",
IF((COUNTIF('2.2.dRegenerada'!E6:E17,0)+COUNTIF('2.2.dRegenerada'!E6:E17,"Ausencia"))/COUNTIF('2.2.dRegenerada'!E6:E17,"&lt;&gt;")&gt;=0.9,"Calidad I.A+",
IF(COUNTIF('2.2.dRegenerada'!E6:E17,"&lt;=10")/COUNTIF('2.2.dRegenerada'!E6:E17,"&lt;&gt;")&gt;=0.9,"Calidad I.A",
IF(COUNTIF('2.2.dRegenerada'!E6:E17,"&lt;=100")/COUNTIF('2.2.dRegenerada'!E6:E17,"&lt;&gt;")&gt;=0.9,"Calidad Ia.B",
IF(COUNTIF('2.2.dRegenerada'!E6:E17,"&lt;=1000")/COUNTIF('2.2.dRegenerada'!E6:E17,"&lt;&gt;")&gt;=0.9,"Calidad I.C ó Ia.C",
"No cumple")))))</f>
        <v>Calidad I.A+</v>
      </c>
      <c r="D5" s="196" t="str">
        <f>IF(COUNT('2.2.dRegenerada'!F6:F17)=0, "Sin datos", IF(COUNTIF('2.2.dRegenerada'!F6:F17, "&lt;5")&gt;=0.9*COUNT('2.2.dRegenerada'!F6:F17), "Calidad I.A ó Ia.A", "Calidad I.C, Ia.B ó Ia.C"))</f>
        <v>Calidad I.C, Ia.B ó Ia.C</v>
      </c>
      <c r="E5" s="196" t="str">
        <f>IF(COUNT('2.2.dRegenerada'!G6:G17)=0, "Sin datos",
IF(COUNTIF('2.2.dRegenerada'!G6:G17,"&gt;35")&gt;0.1*COUNT('2.2.dRegenerada'!G6:G17), "No cumple",
IF(COUNTIF('2.2.dRegenerada'!G6:G17,"&lt;10")&gt;=0.9*COUNT('2.2.dRegenerada'!G6:G17), "Calidad I.A ó Ia.A",
IF(COUNTIF('2.2.dRegenerada'!G6:G17,"&gt;=10") + COUNTIF('2.2.dRegenerada'!G6:G17,"&lt;=35")&gt;=0.9*COUNT('2.2.dRegenerada'!G6:G17), "Calidad I.C, Ia.B ó Ia.C", "No cumple"))))</f>
        <v>Calidad I.A ó Ia.A</v>
      </c>
      <c r="F5" s="196" t="str">
        <f>IF(COUNT('2.2.dRegenerada'!H6:H17)=0, "Sin datos", IF(COUNTIF('2.2.dRegenerada'!H6:H17,"&lt;1000")&gt;=0.9*COUNT('2.2.dRegenerada'!H6:H17), "Cumple", "No cumple"))</f>
        <v>Cumple</v>
      </c>
      <c r="I5" s="139"/>
    </row>
    <row r="6" spans="2:9" ht="15" thickBot="1">
      <c r="B6" s="197" t="s">
        <v>186</v>
      </c>
      <c r="C6" s="198" t="str">
        <f>IF(COUNT('2.2.dRegenerada'!E6:E17)=0, "Sin datos",
IF(AND(COUNTIF('2.2.dRegenerada'!E6:E17,"Ausencia")+COUNTIF('2.2.dRegenerada'!E6:E17,"=0")=COUNT('2.2.dRegenerada'!E6:E17)), "Calidad I.A+",
IF(COUNTIF('2.2.dRegenerada'!E6:E17,"&lt;100")=COUNT('2.2.dRegenerada'!E6:E17), "Calidad Ia.A",
IF(COUNTIF('2.2.dRegenerada'!E6:E17,"&lt;1000")=COUNT('2.2.dRegenerada'!E6:E17), "Calidad Ia.B",
IF(COUNTIF('2.2.dRegenerada'!E6:E17,"&lt;10000")=COUNT('2.2.dRegenerada'!E6:E17), "Calidad I.C ó Ia.C", "No cumple")))))</f>
        <v>Calidad Ia.B</v>
      </c>
      <c r="D6" s="198" t="str">
        <f>IF(COUNT('2.2.dRegenerada'!F6:F17)=0, "Sin datos",
IF(COUNTIF('2.2.dRegenerada'!F6:F17,"&lt;10")=COUNT('2.2.dRegenerada'!F6:F17), "Calidad I.A+ ó Ia.A", "Calidades I.C, Ia.B ó Ia.C"))</f>
        <v>Calidad I.A+ ó Ia.A</v>
      </c>
      <c r="E6" s="198" t="str">
        <f>IF(COUNT('2.2.dRegenerada'!G6:G17)=0, "Sin datos",
IF(COUNTIF('2.2.dRegenerada'!G6:G17,"&lt;20")=COUNT('2.2.dRegenerada'!G6:G17), "Calidad I.A+ ó Ia.A",
IF(COUNTIF('2.2.dRegenerada'!G6:G17,"&lt;70")=COUNT('2.2.dRegenerada'!G6:G17), "Calidad Ia.B, I.C ó Ia.C", "No cumple")))</f>
        <v>Calidad Ia.B, I.C ó Ia.C</v>
      </c>
      <c r="F6" s="198" t="str">
        <f>IF(COUNTIF('2.2.dRegenerada'!H6:H17,"&lt;10000")=COUNT('2.2.dRegenerada'!H6:H17), "Cumple", "No cumple")</f>
        <v>No cumple</v>
      </c>
    </row>
    <row r="7" spans="2:9">
      <c r="B7" s="143"/>
      <c r="C7" s="143"/>
      <c r="D7" s="143"/>
      <c r="E7" s="143"/>
      <c r="F7" s="143"/>
      <c r="I7" s="139"/>
    </row>
    <row r="8" spans="2:9" ht="15" thickBot="1">
      <c r="B8" s="244" t="s">
        <v>187</v>
      </c>
      <c r="C8" s="199"/>
      <c r="D8" s="143"/>
      <c r="E8" s="143"/>
      <c r="F8" s="143"/>
    </row>
    <row r="20" spans="8:8">
      <c r="H20" s="12"/>
    </row>
  </sheetData>
  <mergeCells count="2">
    <mergeCell ref="C2:F2"/>
    <mergeCell ref="B2:B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1:I15"/>
  <sheetViews>
    <sheetView showGridLines="0" zoomScaleNormal="100" workbookViewId="0">
      <selection activeCell="E5" sqref="E5"/>
    </sheetView>
  </sheetViews>
  <sheetFormatPr baseColWidth="10" defaultColWidth="11.44140625" defaultRowHeight="13.8"/>
  <cols>
    <col min="1" max="1" width="3.44140625" style="209" customWidth="1"/>
    <col min="2" max="2" width="32.44140625" style="209" customWidth="1"/>
    <col min="3" max="3" width="21.33203125" style="209" customWidth="1"/>
    <col min="4" max="4" width="32.5546875" style="209" customWidth="1"/>
    <col min="5" max="5" width="32.88671875" style="209" customWidth="1"/>
    <col min="6" max="6" width="40.44140625" style="209" customWidth="1"/>
    <col min="7" max="10" width="11.44140625" style="209"/>
    <col min="11" max="11" width="11.44140625" style="209" customWidth="1"/>
    <col min="12" max="16384" width="11.44140625" style="209"/>
  </cols>
  <sheetData>
    <row r="1" spans="2:9" ht="13.5" customHeight="1"/>
    <row r="2" spans="2:9" ht="13.5" customHeight="1" thickBot="1">
      <c r="D2" s="224"/>
    </row>
    <row r="3" spans="2:9" ht="30" customHeight="1" thickBot="1">
      <c r="B3" s="225" t="s">
        <v>188</v>
      </c>
      <c r="C3" s="226" t="s">
        <v>189</v>
      </c>
      <c r="D3" s="226" t="s">
        <v>190</v>
      </c>
      <c r="E3" s="226" t="s">
        <v>191</v>
      </c>
      <c r="F3" s="226" t="s">
        <v>128</v>
      </c>
      <c r="G3" s="218"/>
      <c r="H3" s="218"/>
      <c r="I3" s="218"/>
    </row>
    <row r="4" spans="2:9" ht="42.75" customHeight="1">
      <c r="B4" s="228" t="s">
        <v>192</v>
      </c>
      <c r="C4" s="228" t="s">
        <v>193</v>
      </c>
      <c r="D4" s="228" t="s">
        <v>194</v>
      </c>
      <c r="E4" s="228" t="s">
        <v>194</v>
      </c>
      <c r="F4" s="228" t="s">
        <v>195</v>
      </c>
      <c r="G4" s="218"/>
      <c r="H4" s="218"/>
      <c r="I4" s="218"/>
    </row>
    <row r="5" spans="2:9" ht="45" customHeight="1">
      <c r="B5" s="227"/>
      <c r="C5" s="227"/>
      <c r="D5" s="227"/>
      <c r="E5" s="227" t="s">
        <v>196</v>
      </c>
      <c r="F5" s="227"/>
    </row>
    <row r="6" spans="2:9" ht="45" customHeight="1">
      <c r="B6" s="227"/>
      <c r="C6" s="227"/>
      <c r="D6" s="227"/>
      <c r="E6" s="227"/>
      <c r="F6" s="227"/>
    </row>
    <row r="7" spans="2:9" ht="45" customHeight="1">
      <c r="B7" s="227"/>
      <c r="C7" s="227"/>
      <c r="D7" s="227"/>
      <c r="E7" s="227"/>
      <c r="F7" s="227"/>
    </row>
    <row r="8" spans="2:9" ht="45" customHeight="1">
      <c r="B8" s="227"/>
      <c r="C8" s="227"/>
      <c r="D8" s="227"/>
      <c r="E8" s="227"/>
      <c r="F8" s="227"/>
    </row>
    <row r="9" spans="2:9" ht="45" customHeight="1">
      <c r="B9" s="227"/>
      <c r="C9" s="227"/>
      <c r="D9" s="227"/>
      <c r="E9" s="227"/>
      <c r="F9" s="227"/>
    </row>
    <row r="10" spans="2:9" ht="45" customHeight="1">
      <c r="B10" s="227"/>
      <c r="C10" s="227"/>
      <c r="D10" s="227"/>
      <c r="E10" s="227"/>
      <c r="F10" s="227"/>
    </row>
    <row r="11" spans="2:9" ht="45" customHeight="1">
      <c r="B11" s="227"/>
      <c r="C11" s="227"/>
      <c r="D11" s="227"/>
      <c r="E11" s="227"/>
      <c r="F11" s="227"/>
    </row>
    <row r="12" spans="2:9" ht="45" customHeight="1">
      <c r="B12" s="227"/>
      <c r="C12" s="227"/>
      <c r="D12" s="227"/>
      <c r="E12" s="227"/>
      <c r="F12" s="227"/>
    </row>
    <row r="13" spans="2:9" ht="45" customHeight="1">
      <c r="B13" s="227"/>
      <c r="C13" s="227"/>
      <c r="D13" s="227"/>
      <c r="E13" s="227"/>
      <c r="F13" s="227"/>
    </row>
    <row r="14" spans="2:9" ht="45" customHeight="1">
      <c r="B14" s="227"/>
      <c r="C14" s="227"/>
      <c r="D14" s="227"/>
      <c r="E14" s="227"/>
      <c r="F14" s="227"/>
    </row>
    <row r="15" spans="2:9" ht="45" customHeight="1">
      <c r="B15" s="227"/>
      <c r="C15" s="227"/>
      <c r="D15" s="227"/>
      <c r="E15" s="227"/>
      <c r="F15" s="227"/>
    </row>
  </sheetData>
  <dataValidations count="1">
    <dataValidation type="list" allowBlank="1" showInputMessage="1" showErrorMessage="1" sqref="E5:E15">
      <formula1>"I.A+,I.C,Ia.A+,Ia.A,Ia.B,Ia.C"</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1"/>
  <sheetViews>
    <sheetView showGridLines="0" workbookViewId="0"/>
  </sheetViews>
  <sheetFormatPr baseColWidth="10" defaultColWidth="11.44140625" defaultRowHeight="13.8"/>
  <cols>
    <col min="1" max="1" width="2.44140625" style="210" customWidth="1"/>
    <col min="2" max="4" width="25.6640625" style="210" customWidth="1"/>
    <col min="5" max="5" width="17.5546875" style="210" customWidth="1"/>
    <col min="6" max="6" width="17.6640625" style="210" customWidth="1"/>
    <col min="7" max="9" width="25.6640625" style="210" customWidth="1"/>
    <col min="10" max="10" width="27" style="210" bestFit="1" customWidth="1"/>
    <col min="11" max="12" width="25.6640625" style="210" customWidth="1"/>
    <col min="13" max="13" width="27" style="210" customWidth="1"/>
    <col min="14" max="30" width="25.6640625" style="210" customWidth="1"/>
    <col min="31" max="31" width="24.33203125" style="210" bestFit="1" customWidth="1"/>
    <col min="32" max="32" width="25.6640625" style="210" customWidth="1"/>
    <col min="33" max="16384" width="11.44140625" style="210"/>
  </cols>
  <sheetData>
    <row r="2" spans="2:33" ht="16.5" customHeight="1"/>
    <row r="3" spans="2:33" ht="31.5" customHeight="1" thickBot="1">
      <c r="E3" s="471" t="s">
        <v>197</v>
      </c>
      <c r="F3" s="472"/>
      <c r="G3" s="524" t="s">
        <v>198</v>
      </c>
      <c r="H3" s="517"/>
      <c r="I3" s="524" t="s">
        <v>199</v>
      </c>
      <c r="J3" s="517"/>
      <c r="K3" s="517"/>
      <c r="L3" s="517"/>
      <c r="M3" s="517"/>
      <c r="N3" s="524" t="s">
        <v>200</v>
      </c>
      <c r="O3" s="517"/>
      <c r="P3" s="517"/>
      <c r="Q3" s="524" t="s">
        <v>201</v>
      </c>
      <c r="R3" s="517"/>
      <c r="S3" s="517"/>
      <c r="T3" s="524" t="s">
        <v>202</v>
      </c>
      <c r="U3" s="517"/>
      <c r="V3" s="517"/>
      <c r="W3" s="524" t="s">
        <v>203</v>
      </c>
      <c r="X3" s="517"/>
      <c r="Y3" s="517"/>
      <c r="Z3" s="524" t="s">
        <v>204</v>
      </c>
      <c r="AA3" s="517"/>
      <c r="AB3" s="517"/>
      <c r="AC3" s="524" t="s">
        <v>205</v>
      </c>
      <c r="AD3" s="517"/>
      <c r="AE3" s="517"/>
      <c r="AF3" s="211"/>
    </row>
    <row r="4" spans="2:33" ht="45.75" customHeight="1" thickBot="1">
      <c r="B4" s="222" t="s">
        <v>206</v>
      </c>
      <c r="C4" s="220" t="s">
        <v>207</v>
      </c>
      <c r="D4" s="220" t="s">
        <v>208</v>
      </c>
      <c r="E4" s="222" t="s">
        <v>121</v>
      </c>
      <c r="F4" s="220" t="s">
        <v>122</v>
      </c>
      <c r="G4" s="222" t="s">
        <v>209</v>
      </c>
      <c r="H4" s="220" t="s">
        <v>210</v>
      </c>
      <c r="I4" s="219" t="s">
        <v>211</v>
      </c>
      <c r="J4" s="221" t="s">
        <v>212</v>
      </c>
      <c r="K4" s="220" t="s">
        <v>213</v>
      </c>
      <c r="L4" s="220" t="s">
        <v>214</v>
      </c>
      <c r="M4" s="221" t="s">
        <v>215</v>
      </c>
      <c r="N4" s="219" t="s">
        <v>216</v>
      </c>
      <c r="O4" s="220" t="s">
        <v>217</v>
      </c>
      <c r="P4" s="220" t="s">
        <v>218</v>
      </c>
      <c r="Q4" s="219" t="s">
        <v>219</v>
      </c>
      <c r="R4" s="221" t="s">
        <v>220</v>
      </c>
      <c r="S4" s="220" t="s">
        <v>221</v>
      </c>
      <c r="T4" s="222" t="s">
        <v>222</v>
      </c>
      <c r="U4" s="221" t="s">
        <v>223</v>
      </c>
      <c r="V4" s="221" t="s">
        <v>224</v>
      </c>
      <c r="W4" s="222" t="s">
        <v>225</v>
      </c>
      <c r="X4" s="220" t="s">
        <v>226</v>
      </c>
      <c r="Y4" s="221" t="s">
        <v>227</v>
      </c>
      <c r="Z4" s="219" t="s">
        <v>228</v>
      </c>
      <c r="AA4" s="220" t="s">
        <v>229</v>
      </c>
      <c r="AB4" s="220" t="s">
        <v>230</v>
      </c>
      <c r="AC4" s="219" t="s">
        <v>231</v>
      </c>
      <c r="AD4" s="221" t="s">
        <v>232</v>
      </c>
      <c r="AE4" s="220" t="s">
        <v>233</v>
      </c>
      <c r="AF4" s="223" t="s">
        <v>128</v>
      </c>
      <c r="AG4" s="211"/>
    </row>
    <row r="5" spans="2:33">
      <c r="B5" s="212"/>
      <c r="C5" s="212"/>
      <c r="D5" s="212"/>
      <c r="E5" s="213"/>
      <c r="F5" s="212"/>
      <c r="G5" s="213"/>
      <c r="H5" s="212"/>
      <c r="I5" s="213"/>
      <c r="J5" s="212"/>
      <c r="K5" s="212"/>
      <c r="L5" s="212"/>
      <c r="M5" s="212"/>
      <c r="N5" s="213"/>
      <c r="O5" s="212"/>
      <c r="P5" s="212"/>
      <c r="Q5" s="213"/>
      <c r="R5" s="212"/>
      <c r="S5" s="212"/>
      <c r="T5" s="213"/>
      <c r="U5" s="212"/>
      <c r="V5" s="212"/>
      <c r="W5" s="213"/>
      <c r="X5" s="212"/>
      <c r="Y5" s="212"/>
      <c r="Z5" s="213"/>
      <c r="AA5" s="212"/>
      <c r="AB5" s="212"/>
      <c r="AC5" s="213"/>
      <c r="AD5" s="212"/>
      <c r="AE5" s="212"/>
      <c r="AF5" s="214"/>
      <c r="AG5" s="211"/>
    </row>
    <row r="6" spans="2:33">
      <c r="B6" s="215"/>
      <c r="C6" s="215"/>
      <c r="D6" s="215"/>
      <c r="E6" s="216"/>
      <c r="F6" s="215"/>
      <c r="G6" s="216"/>
      <c r="H6" s="215"/>
      <c r="I6" s="216"/>
      <c r="J6" s="215"/>
      <c r="K6" s="215"/>
      <c r="L6" s="215"/>
      <c r="M6" s="215"/>
      <c r="N6" s="216"/>
      <c r="O6" s="215"/>
      <c r="P6" s="215"/>
      <c r="Q6" s="216"/>
      <c r="R6" s="215"/>
      <c r="S6" s="215"/>
      <c r="T6" s="216"/>
      <c r="U6" s="215"/>
      <c r="V6" s="215"/>
      <c r="W6" s="216"/>
      <c r="X6" s="215"/>
      <c r="Y6" s="215"/>
      <c r="Z6" s="216"/>
      <c r="AA6" s="215"/>
      <c r="AB6" s="215"/>
      <c r="AC6" s="216"/>
      <c r="AD6" s="215"/>
      <c r="AE6" s="215"/>
      <c r="AF6" s="217"/>
      <c r="AG6" s="211"/>
    </row>
    <row r="7" spans="2:33">
      <c r="B7" s="215"/>
      <c r="C7" s="215"/>
      <c r="D7" s="215"/>
      <c r="E7" s="216"/>
      <c r="F7" s="215"/>
      <c r="G7" s="216"/>
      <c r="H7" s="215"/>
      <c r="I7" s="216"/>
      <c r="J7" s="215"/>
      <c r="K7" s="215"/>
      <c r="L7" s="215"/>
      <c r="M7" s="215"/>
      <c r="N7" s="216"/>
      <c r="O7" s="215"/>
      <c r="P7" s="215"/>
      <c r="Q7" s="216"/>
      <c r="R7" s="215"/>
      <c r="S7" s="215"/>
      <c r="T7" s="216"/>
      <c r="U7" s="215"/>
      <c r="V7" s="215"/>
      <c r="W7" s="216"/>
      <c r="X7" s="215"/>
      <c r="Y7" s="215"/>
      <c r="Z7" s="216"/>
      <c r="AA7" s="215"/>
      <c r="AB7" s="215"/>
      <c r="AC7" s="216"/>
      <c r="AD7" s="215"/>
      <c r="AE7" s="215"/>
      <c r="AF7" s="217"/>
      <c r="AG7" s="211"/>
    </row>
    <row r="8" spans="2:33">
      <c r="B8" s="215"/>
      <c r="C8" s="215"/>
      <c r="D8" s="215"/>
      <c r="E8" s="216"/>
      <c r="F8" s="215"/>
      <c r="G8" s="216"/>
      <c r="H8" s="215"/>
      <c r="I8" s="216"/>
      <c r="J8" s="215"/>
      <c r="K8" s="215"/>
      <c r="L8" s="215"/>
      <c r="M8" s="215"/>
      <c r="N8" s="216"/>
      <c r="O8" s="215"/>
      <c r="P8" s="215"/>
      <c r="Q8" s="216"/>
      <c r="R8" s="215"/>
      <c r="S8" s="215"/>
      <c r="T8" s="216"/>
      <c r="U8" s="215"/>
      <c r="V8" s="215"/>
      <c r="W8" s="216"/>
      <c r="X8" s="215"/>
      <c r="Y8" s="215"/>
      <c r="Z8" s="216"/>
      <c r="AA8" s="215"/>
      <c r="AB8" s="215"/>
      <c r="AC8" s="216"/>
      <c r="AD8" s="215"/>
      <c r="AE8" s="215"/>
      <c r="AF8" s="217"/>
      <c r="AG8" s="211"/>
    </row>
    <row r="9" spans="2:33">
      <c r="B9" s="215"/>
      <c r="C9" s="215"/>
      <c r="D9" s="215"/>
      <c r="E9" s="216"/>
      <c r="F9" s="215"/>
      <c r="G9" s="216"/>
      <c r="H9" s="215"/>
      <c r="I9" s="216"/>
      <c r="J9" s="215"/>
      <c r="K9" s="215"/>
      <c r="L9" s="215"/>
      <c r="M9" s="215"/>
      <c r="N9" s="216"/>
      <c r="O9" s="215"/>
      <c r="P9" s="215"/>
      <c r="Q9" s="216"/>
      <c r="R9" s="215"/>
      <c r="S9" s="215"/>
      <c r="T9" s="216"/>
      <c r="U9" s="215"/>
      <c r="V9" s="215"/>
      <c r="W9" s="216"/>
      <c r="X9" s="215"/>
      <c r="Y9" s="215"/>
      <c r="Z9" s="216"/>
      <c r="AA9" s="215"/>
      <c r="AB9" s="215"/>
      <c r="AC9" s="216"/>
      <c r="AD9" s="215"/>
      <c r="AE9" s="215"/>
      <c r="AF9" s="217"/>
      <c r="AG9" s="211"/>
    </row>
    <row r="10" spans="2:33">
      <c r="B10" s="215"/>
      <c r="C10" s="215"/>
      <c r="D10" s="215"/>
      <c r="E10" s="216"/>
      <c r="F10" s="215"/>
      <c r="G10" s="216"/>
      <c r="H10" s="215"/>
      <c r="I10" s="216"/>
      <c r="J10" s="215"/>
      <c r="K10" s="215"/>
      <c r="L10" s="215"/>
      <c r="M10" s="215"/>
      <c r="N10" s="216"/>
      <c r="O10" s="215"/>
      <c r="P10" s="215"/>
      <c r="Q10" s="216"/>
      <c r="R10" s="215"/>
      <c r="S10" s="215"/>
      <c r="T10" s="216"/>
      <c r="U10" s="215"/>
      <c r="V10" s="215"/>
      <c r="W10" s="216"/>
      <c r="X10" s="215"/>
      <c r="Y10" s="215"/>
      <c r="Z10" s="216"/>
      <c r="AA10" s="215"/>
      <c r="AB10" s="215"/>
      <c r="AC10" s="216"/>
      <c r="AD10" s="215"/>
      <c r="AE10" s="215"/>
      <c r="AF10" s="217"/>
      <c r="AG10" s="211"/>
    </row>
    <row r="11" spans="2:33">
      <c r="B11" s="215"/>
      <c r="C11" s="215"/>
      <c r="D11" s="215"/>
      <c r="E11" s="216"/>
      <c r="F11" s="215"/>
      <c r="G11" s="216"/>
      <c r="H11" s="215"/>
      <c r="I11" s="216"/>
      <c r="J11" s="215"/>
      <c r="K11" s="215"/>
      <c r="L11" s="215"/>
      <c r="M11" s="215"/>
      <c r="N11" s="216"/>
      <c r="O11" s="215"/>
      <c r="P11" s="215"/>
      <c r="Q11" s="216"/>
      <c r="R11" s="215"/>
      <c r="S11" s="215"/>
      <c r="T11" s="216"/>
      <c r="U11" s="215"/>
      <c r="V11" s="215"/>
      <c r="W11" s="216"/>
      <c r="X11" s="215"/>
      <c r="Y11" s="215"/>
      <c r="Z11" s="216"/>
      <c r="AA11" s="215"/>
      <c r="AB11" s="215"/>
      <c r="AC11" s="216"/>
      <c r="AD11" s="215"/>
      <c r="AE11" s="215"/>
      <c r="AF11" s="217"/>
      <c r="AG11" s="211"/>
    </row>
  </sheetData>
  <mergeCells count="9">
    <mergeCell ref="T3:V3"/>
    <mergeCell ref="W3:Y3"/>
    <mergeCell ref="Z3:AB3"/>
    <mergeCell ref="AC3:AE3"/>
    <mergeCell ref="E3:F3"/>
    <mergeCell ref="G3:H3"/>
    <mergeCell ref="I3:M3"/>
    <mergeCell ref="N3:P3"/>
    <mergeCell ref="Q3:S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1:K30"/>
  <sheetViews>
    <sheetView showGridLines="0" zoomScale="70" zoomScaleNormal="70" workbookViewId="0"/>
  </sheetViews>
  <sheetFormatPr baseColWidth="10" defaultColWidth="11.44140625" defaultRowHeight="13.8"/>
  <cols>
    <col min="1" max="1" width="6.44140625" style="143" customWidth="1"/>
    <col min="2" max="2" width="28.88671875" style="143" customWidth="1"/>
    <col min="3" max="3" width="17" style="143" customWidth="1"/>
    <col min="4" max="4" width="20.6640625" style="143" customWidth="1"/>
    <col min="5" max="5" width="30.88671875" style="143" customWidth="1"/>
    <col min="6" max="6" width="21" style="143" bestFit="1" customWidth="1"/>
    <col min="7" max="7" width="24.44140625" style="143" customWidth="1"/>
    <col min="8" max="8" width="27.109375" style="143" bestFit="1" customWidth="1"/>
    <col min="9" max="9" width="26.6640625" style="143" customWidth="1"/>
    <col min="10" max="10" width="18.6640625" style="143" customWidth="1"/>
    <col min="11" max="11" width="33.109375" style="143" bestFit="1" customWidth="1"/>
    <col min="12" max="16384" width="11.44140625" style="143"/>
  </cols>
  <sheetData>
    <row r="1" spans="2:11" ht="13.5" customHeight="1" thickBot="1">
      <c r="G1" s="209"/>
      <c r="H1" s="209"/>
      <c r="I1" s="209"/>
      <c r="J1" s="209"/>
    </row>
    <row r="2" spans="2:11" ht="28.2" thickBot="1">
      <c r="B2" s="220" t="s">
        <v>234</v>
      </c>
      <c r="C2" s="220" t="s">
        <v>235</v>
      </c>
      <c r="D2" s="220" t="s">
        <v>236</v>
      </c>
      <c r="E2" s="220" t="s">
        <v>237</v>
      </c>
      <c r="F2" s="220" t="s">
        <v>238</v>
      </c>
      <c r="G2" s="220" t="s">
        <v>239</v>
      </c>
      <c r="H2" s="220" t="s">
        <v>240</v>
      </c>
      <c r="I2" s="220" t="s">
        <v>241</v>
      </c>
      <c r="J2" s="220" t="s">
        <v>242</v>
      </c>
      <c r="K2" s="220" t="s">
        <v>243</v>
      </c>
    </row>
    <row r="3" spans="2:11" ht="35.1" customHeight="1">
      <c r="B3" s="229"/>
      <c r="C3" s="229"/>
      <c r="D3" s="229"/>
      <c r="E3" s="229"/>
      <c r="F3" s="229"/>
      <c r="G3" s="229"/>
      <c r="H3" s="229"/>
      <c r="I3" s="229"/>
      <c r="J3" s="229"/>
      <c r="K3" s="229"/>
    </row>
    <row r="4" spans="2:11" ht="35.1" customHeight="1">
      <c r="B4" s="230"/>
      <c r="C4" s="231"/>
      <c r="D4" s="230"/>
      <c r="E4" s="230"/>
      <c r="F4" s="230"/>
      <c r="G4" s="230"/>
      <c r="H4" s="230"/>
      <c r="I4" s="230"/>
      <c r="J4" s="230"/>
      <c r="K4" s="230"/>
    </row>
    <row r="5" spans="2:11" ht="35.1" customHeight="1">
      <c r="B5" s="230"/>
      <c r="C5" s="231"/>
      <c r="D5" s="230"/>
      <c r="E5" s="230"/>
      <c r="F5" s="230"/>
      <c r="G5" s="230"/>
      <c r="H5" s="230"/>
      <c r="I5" s="230"/>
      <c r="J5" s="230"/>
      <c r="K5" s="230"/>
    </row>
    <row r="6" spans="2:11" ht="35.1" customHeight="1">
      <c r="B6" s="230"/>
      <c r="C6" s="231"/>
      <c r="D6" s="230"/>
      <c r="E6" s="230"/>
      <c r="F6" s="230"/>
      <c r="G6" s="230"/>
      <c r="H6" s="230"/>
      <c r="I6" s="230"/>
      <c r="J6" s="230"/>
      <c r="K6" s="230"/>
    </row>
    <row r="7" spans="2:11" ht="35.1" customHeight="1">
      <c r="B7" s="230"/>
      <c r="C7" s="231"/>
      <c r="D7" s="230"/>
      <c r="E7" s="230"/>
      <c r="F7" s="230"/>
      <c r="G7" s="230"/>
      <c r="H7" s="230"/>
      <c r="I7" s="230"/>
      <c r="J7" s="230"/>
      <c r="K7" s="230"/>
    </row>
    <row r="8" spans="2:11" ht="35.1" customHeight="1">
      <c r="B8" s="230"/>
      <c r="C8" s="231"/>
      <c r="D8" s="230"/>
      <c r="E8" s="230"/>
      <c r="F8" s="230"/>
      <c r="G8" s="230"/>
      <c r="H8" s="230"/>
      <c r="I8" s="230"/>
      <c r="J8" s="230"/>
      <c r="K8" s="230"/>
    </row>
    <row r="9" spans="2:11" ht="35.1" customHeight="1">
      <c r="B9" s="230"/>
      <c r="C9" s="231"/>
      <c r="D9" s="230"/>
      <c r="E9" s="230"/>
      <c r="F9" s="230"/>
      <c r="G9" s="230"/>
      <c r="H9" s="230"/>
      <c r="I9" s="230"/>
      <c r="J9" s="230"/>
      <c r="K9" s="230"/>
    </row>
    <row r="10" spans="2:11" ht="35.1" customHeight="1">
      <c r="B10" s="230"/>
      <c r="C10" s="231"/>
      <c r="D10" s="230"/>
      <c r="E10" s="230"/>
      <c r="F10" s="230"/>
      <c r="G10" s="230"/>
      <c r="H10" s="230"/>
      <c r="I10" s="230"/>
      <c r="J10" s="230"/>
      <c r="K10" s="230"/>
    </row>
    <row r="11" spans="2:11" ht="35.1" customHeight="1">
      <c r="B11" s="230"/>
      <c r="C11" s="231"/>
      <c r="D11" s="230"/>
      <c r="E11" s="230"/>
      <c r="F11" s="230"/>
      <c r="G11" s="230"/>
      <c r="H11" s="230"/>
      <c r="I11" s="230"/>
      <c r="J11" s="230"/>
      <c r="K11" s="230"/>
    </row>
    <row r="12" spans="2:11" ht="35.1" customHeight="1">
      <c r="B12" s="230"/>
      <c r="C12" s="231"/>
      <c r="D12" s="230"/>
      <c r="E12" s="230"/>
      <c r="F12" s="230"/>
      <c r="G12" s="230"/>
      <c r="H12" s="230"/>
      <c r="I12" s="230"/>
      <c r="J12" s="230"/>
      <c r="K12" s="230"/>
    </row>
    <row r="13" spans="2:11" ht="35.1" customHeight="1">
      <c r="B13" s="230"/>
      <c r="C13" s="231"/>
      <c r="D13" s="230"/>
      <c r="E13" s="230"/>
      <c r="F13" s="230"/>
      <c r="G13" s="230"/>
      <c r="H13" s="230"/>
      <c r="I13" s="230"/>
      <c r="J13" s="230"/>
      <c r="K13" s="230"/>
    </row>
    <row r="14" spans="2:11" ht="35.1" customHeight="1">
      <c r="B14" s="230"/>
      <c r="C14" s="231"/>
      <c r="D14" s="230"/>
      <c r="E14" s="230"/>
      <c r="F14" s="230"/>
      <c r="G14" s="230"/>
      <c r="H14" s="230"/>
      <c r="I14" s="230"/>
      <c r="J14" s="230"/>
      <c r="K14" s="230"/>
    </row>
    <row r="15" spans="2:11" ht="35.1" customHeight="1">
      <c r="B15" s="230"/>
      <c r="C15" s="231"/>
      <c r="D15" s="230"/>
      <c r="E15" s="230"/>
      <c r="F15" s="230"/>
      <c r="G15" s="230"/>
      <c r="H15" s="230"/>
      <c r="I15" s="230"/>
      <c r="J15" s="230"/>
      <c r="K15" s="230"/>
    </row>
    <row r="16" spans="2:11" ht="35.1" customHeight="1">
      <c r="B16" s="230"/>
      <c r="C16" s="231"/>
      <c r="D16" s="230"/>
      <c r="E16" s="230"/>
      <c r="F16" s="230"/>
      <c r="G16" s="230"/>
      <c r="H16" s="230"/>
      <c r="I16" s="230"/>
      <c r="J16" s="230"/>
      <c r="K16" s="230"/>
    </row>
    <row r="17" spans="2:11" ht="35.1" customHeight="1">
      <c r="B17" s="230"/>
      <c r="C17" s="231"/>
      <c r="D17" s="230"/>
      <c r="E17" s="230"/>
      <c r="F17" s="230"/>
      <c r="G17" s="230"/>
      <c r="H17" s="230"/>
      <c r="I17" s="230"/>
      <c r="J17" s="230"/>
      <c r="K17" s="230"/>
    </row>
    <row r="18" spans="2:11" ht="35.1" customHeight="1">
      <c r="B18" s="230"/>
      <c r="C18" s="231"/>
      <c r="D18" s="230"/>
      <c r="E18" s="230"/>
      <c r="F18" s="230"/>
      <c r="G18" s="230"/>
      <c r="H18" s="230"/>
      <c r="I18" s="230"/>
      <c r="J18" s="230"/>
      <c r="K18" s="230"/>
    </row>
    <row r="19" spans="2:11" ht="35.1" customHeight="1">
      <c r="B19" s="230"/>
      <c r="C19" s="231"/>
      <c r="D19" s="230"/>
      <c r="E19" s="230"/>
      <c r="F19" s="230"/>
      <c r="G19" s="230"/>
      <c r="H19" s="230"/>
      <c r="I19" s="230"/>
      <c r="J19" s="230"/>
      <c r="K19" s="230"/>
    </row>
    <row r="20" spans="2:11" ht="35.1" customHeight="1">
      <c r="B20" s="230"/>
      <c r="C20" s="231"/>
      <c r="D20" s="230"/>
      <c r="E20" s="230"/>
      <c r="F20" s="230"/>
      <c r="G20" s="230"/>
      <c r="H20" s="230"/>
      <c r="I20" s="230"/>
      <c r="J20" s="230"/>
      <c r="K20" s="230"/>
    </row>
    <row r="21" spans="2:11" ht="35.1" customHeight="1">
      <c r="B21" s="230"/>
      <c r="C21" s="231"/>
      <c r="D21" s="230"/>
      <c r="E21" s="230"/>
      <c r="F21" s="230"/>
      <c r="G21" s="230"/>
      <c r="H21" s="230"/>
      <c r="I21" s="230"/>
      <c r="J21" s="230"/>
      <c r="K21" s="230"/>
    </row>
    <row r="22" spans="2:11" ht="35.1" customHeight="1">
      <c r="B22" s="230"/>
      <c r="C22" s="231"/>
      <c r="D22" s="230"/>
      <c r="E22" s="230"/>
      <c r="F22" s="230"/>
      <c r="G22" s="230"/>
      <c r="H22" s="230"/>
      <c r="I22" s="230"/>
      <c r="J22" s="230"/>
      <c r="K22" s="230"/>
    </row>
    <row r="23" spans="2:11" ht="35.1" customHeight="1">
      <c r="B23" s="230"/>
      <c r="C23" s="231"/>
      <c r="D23" s="230"/>
      <c r="E23" s="230"/>
      <c r="F23" s="230"/>
      <c r="G23" s="230"/>
      <c r="H23" s="230"/>
      <c r="I23" s="230"/>
      <c r="J23" s="230"/>
      <c r="K23" s="230"/>
    </row>
    <row r="24" spans="2:11" ht="35.1" customHeight="1">
      <c r="B24" s="230"/>
      <c r="C24" s="231"/>
      <c r="D24" s="230"/>
      <c r="E24" s="230"/>
      <c r="F24" s="230"/>
      <c r="G24" s="230"/>
      <c r="H24" s="230"/>
      <c r="I24" s="230"/>
      <c r="J24" s="230"/>
      <c r="K24" s="230"/>
    </row>
    <row r="25" spans="2:11" ht="35.1" customHeight="1">
      <c r="B25" s="230"/>
      <c r="C25" s="231"/>
      <c r="D25" s="230"/>
      <c r="E25" s="230"/>
      <c r="F25" s="230"/>
      <c r="G25" s="230"/>
      <c r="H25" s="230"/>
      <c r="I25" s="230"/>
      <c r="J25" s="230"/>
      <c r="K25" s="230"/>
    </row>
    <row r="26" spans="2:11" ht="35.1" customHeight="1">
      <c r="B26" s="230"/>
      <c r="C26" s="231"/>
      <c r="D26" s="230"/>
      <c r="E26" s="230"/>
      <c r="F26" s="230"/>
      <c r="G26" s="230"/>
      <c r="H26" s="230"/>
      <c r="I26" s="230"/>
      <c r="J26" s="230"/>
      <c r="K26" s="230"/>
    </row>
    <row r="27" spans="2:11" ht="35.1" customHeight="1">
      <c r="B27" s="230"/>
      <c r="C27" s="231"/>
      <c r="D27" s="230"/>
      <c r="E27" s="230"/>
      <c r="F27" s="230"/>
      <c r="G27" s="230"/>
      <c r="H27" s="230"/>
      <c r="I27" s="230"/>
      <c r="J27" s="230"/>
      <c r="K27" s="230"/>
    </row>
    <row r="28" spans="2:11" ht="35.1" customHeight="1">
      <c r="B28" s="230"/>
      <c r="C28" s="231"/>
      <c r="D28" s="230"/>
      <c r="E28" s="230"/>
      <c r="F28" s="230"/>
      <c r="G28" s="230"/>
      <c r="H28" s="230"/>
      <c r="I28" s="230"/>
      <c r="J28" s="230"/>
      <c r="K28" s="230"/>
    </row>
    <row r="29" spans="2:11" ht="35.1" customHeight="1">
      <c r="B29" s="230"/>
      <c r="C29" s="231"/>
      <c r="D29" s="230"/>
      <c r="E29" s="230"/>
      <c r="F29" s="230"/>
      <c r="G29" s="230"/>
      <c r="H29" s="230"/>
      <c r="I29" s="230"/>
      <c r="J29" s="230"/>
      <c r="K29" s="230"/>
    </row>
    <row r="30" spans="2:11" ht="35.1" customHeight="1">
      <c r="B30" s="230"/>
      <c r="C30" s="231"/>
      <c r="D30" s="230"/>
      <c r="E30" s="230"/>
      <c r="F30" s="230"/>
      <c r="G30" s="230"/>
      <c r="H30" s="230"/>
      <c r="I30" s="230"/>
      <c r="J30" s="230"/>
      <c r="K30" s="230"/>
    </row>
  </sheetData>
  <dataValidations count="1">
    <dataValidation type="list" allowBlank="1" showInputMessage="1" showErrorMessage="1" sqref="C3:C30">
      <formula1>"EDAR,ERA,Distribución,Almacenamiento,Uso"</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G74"/>
  <sheetViews>
    <sheetView showGridLines="0" workbookViewId="0">
      <pane xSplit="1" ySplit="13" topLeftCell="B14" activePane="bottomRight" state="frozen"/>
      <selection pane="topRight" activeCell="B1" sqref="B1"/>
      <selection pane="bottomLeft" activeCell="A14" sqref="A14"/>
      <selection pane="bottomRight" activeCell="I5" sqref="I5"/>
    </sheetView>
  </sheetViews>
  <sheetFormatPr baseColWidth="10" defaultColWidth="12.6640625" defaultRowHeight="14.4"/>
  <cols>
    <col min="1" max="1" width="2.33203125" customWidth="1"/>
    <col min="2" max="2" width="19" bestFit="1" customWidth="1"/>
    <col min="3" max="3" width="61.33203125" customWidth="1"/>
    <col min="4" max="4" width="16.6640625" customWidth="1"/>
    <col min="5" max="5" width="22.6640625" customWidth="1"/>
    <col min="6" max="6" width="28.6640625" style="12" customWidth="1"/>
    <col min="7" max="7" width="15.109375" customWidth="1"/>
    <col min="8" max="8" width="41.44140625" customWidth="1"/>
    <col min="9" max="9" width="49.33203125" customWidth="1"/>
    <col min="10" max="10" width="36.33203125" customWidth="1"/>
  </cols>
  <sheetData>
    <row r="12" spans="2:7" ht="15" thickBot="1">
      <c r="B12" s="5"/>
      <c r="C12" s="5"/>
      <c r="D12" s="5"/>
      <c r="E12" s="5"/>
      <c r="F12" s="140"/>
      <c r="G12" s="140"/>
    </row>
    <row r="13" spans="2:7" ht="28.2" thickBot="1">
      <c r="B13" s="276" t="s">
        <v>244</v>
      </c>
      <c r="C13" s="276" t="s">
        <v>245</v>
      </c>
      <c r="D13" s="277" t="s">
        <v>246</v>
      </c>
      <c r="E13" s="277" t="s">
        <v>128</v>
      </c>
      <c r="F13" s="277" t="s">
        <v>247</v>
      </c>
      <c r="G13" s="277" t="s">
        <v>819</v>
      </c>
    </row>
    <row r="14" spans="2:7" ht="41.4">
      <c r="B14" s="177" t="s">
        <v>248</v>
      </c>
      <c r="C14" s="176" t="s">
        <v>249</v>
      </c>
      <c r="D14" s="278" t="s">
        <v>250</v>
      </c>
      <c r="E14" s="176"/>
      <c r="F14" s="176" t="s">
        <v>251</v>
      </c>
      <c r="G14" s="35" t="s">
        <v>831</v>
      </c>
    </row>
    <row r="15" spans="2:7" ht="27.6">
      <c r="B15" s="182" t="s">
        <v>248</v>
      </c>
      <c r="C15" s="181" t="s">
        <v>252</v>
      </c>
      <c r="D15" s="182" t="s">
        <v>250</v>
      </c>
      <c r="E15" s="181"/>
      <c r="F15" s="181" t="s">
        <v>251</v>
      </c>
      <c r="G15" s="48" t="s">
        <v>831</v>
      </c>
    </row>
    <row r="16" spans="2:7" ht="27.6">
      <c r="B16" s="182" t="s">
        <v>248</v>
      </c>
      <c r="C16" s="181" t="s">
        <v>253</v>
      </c>
      <c r="D16" s="182" t="s">
        <v>250</v>
      </c>
      <c r="E16" s="181"/>
      <c r="F16" s="181" t="s">
        <v>251</v>
      </c>
      <c r="G16" s="48" t="s">
        <v>831</v>
      </c>
    </row>
    <row r="17" spans="2:7" ht="27.6">
      <c r="B17" s="182" t="s">
        <v>248</v>
      </c>
      <c r="C17" s="181" t="s">
        <v>254</v>
      </c>
      <c r="D17" s="182" t="s">
        <v>250</v>
      </c>
      <c r="E17" s="181"/>
      <c r="F17" s="181"/>
      <c r="G17" s="48" t="s">
        <v>820</v>
      </c>
    </row>
    <row r="18" spans="2:7">
      <c r="B18" s="182" t="s">
        <v>248</v>
      </c>
      <c r="C18" s="181" t="s">
        <v>255</v>
      </c>
      <c r="D18" s="182" t="s">
        <v>250</v>
      </c>
      <c r="E18" s="181"/>
      <c r="F18" s="181"/>
      <c r="G18" s="48" t="s">
        <v>820</v>
      </c>
    </row>
    <row r="19" spans="2:7" ht="27.6">
      <c r="B19" s="182" t="s">
        <v>248</v>
      </c>
      <c r="C19" s="181" t="s">
        <v>256</v>
      </c>
      <c r="D19" s="182" t="s">
        <v>250</v>
      </c>
      <c r="E19" s="181"/>
      <c r="F19" s="181"/>
      <c r="G19" s="48" t="s">
        <v>820</v>
      </c>
    </row>
    <row r="20" spans="2:7" ht="51.75" customHeight="1">
      <c r="B20" s="182" t="s">
        <v>248</v>
      </c>
      <c r="C20" s="181" t="s">
        <v>257</v>
      </c>
      <c r="D20" s="182" t="s">
        <v>250</v>
      </c>
      <c r="E20" s="181"/>
      <c r="F20" s="181"/>
      <c r="G20" s="48" t="s">
        <v>831</v>
      </c>
    </row>
    <row r="21" spans="2:7" ht="27.6">
      <c r="B21" s="182" t="s">
        <v>248</v>
      </c>
      <c r="C21" s="181" t="s">
        <v>258</v>
      </c>
      <c r="D21" s="182" t="s">
        <v>250</v>
      </c>
      <c r="E21" s="181"/>
      <c r="F21" s="181"/>
      <c r="G21" s="48" t="s">
        <v>820</v>
      </c>
    </row>
    <row r="22" spans="2:7" ht="41.4">
      <c r="B22" s="182" t="s">
        <v>248</v>
      </c>
      <c r="C22" s="181" t="s">
        <v>259</v>
      </c>
      <c r="D22" s="182" t="s">
        <v>250</v>
      </c>
      <c r="E22" s="181"/>
      <c r="F22" s="218" t="s">
        <v>260</v>
      </c>
      <c r="G22" s="48" t="s">
        <v>820</v>
      </c>
    </row>
    <row r="23" spans="2:7" ht="27.6">
      <c r="B23" s="182" t="s">
        <v>248</v>
      </c>
      <c r="C23" s="181" t="s">
        <v>261</v>
      </c>
      <c r="D23" s="182" t="s">
        <v>250</v>
      </c>
      <c r="E23" s="181"/>
      <c r="F23" s="181" t="s">
        <v>251</v>
      </c>
      <c r="G23" s="48" t="s">
        <v>820</v>
      </c>
    </row>
    <row r="24" spans="2:7">
      <c r="B24" s="182" t="s">
        <v>248</v>
      </c>
      <c r="C24" s="181" t="s">
        <v>262</v>
      </c>
      <c r="D24" s="182" t="s">
        <v>250</v>
      </c>
      <c r="E24" s="181"/>
      <c r="F24" s="181"/>
      <c r="G24" s="48" t="s">
        <v>820</v>
      </c>
    </row>
    <row r="25" spans="2:7" ht="27.6">
      <c r="B25" s="182" t="s">
        <v>248</v>
      </c>
      <c r="C25" s="181" t="s">
        <v>263</v>
      </c>
      <c r="D25" s="182" t="s">
        <v>250</v>
      </c>
      <c r="E25" s="181"/>
      <c r="F25" s="181"/>
      <c r="G25" s="48" t="s">
        <v>820</v>
      </c>
    </row>
    <row r="26" spans="2:7">
      <c r="B26" s="182" t="s">
        <v>248</v>
      </c>
      <c r="C26" s="181" t="s">
        <v>264</v>
      </c>
      <c r="D26" s="182" t="s">
        <v>265</v>
      </c>
      <c r="E26" s="181"/>
      <c r="F26" s="181"/>
      <c r="G26" s="48" t="s">
        <v>820</v>
      </c>
    </row>
    <row r="27" spans="2:7" ht="27.6">
      <c r="B27" s="182" t="s">
        <v>248</v>
      </c>
      <c r="C27" s="279" t="s">
        <v>266</v>
      </c>
      <c r="D27" s="182" t="s">
        <v>265</v>
      </c>
      <c r="E27" s="181"/>
      <c r="F27" s="279"/>
      <c r="G27" s="48" t="s">
        <v>820</v>
      </c>
    </row>
    <row r="28" spans="2:7">
      <c r="B28" s="182" t="s">
        <v>248</v>
      </c>
      <c r="C28" s="280" t="s">
        <v>267</v>
      </c>
      <c r="D28" s="182" t="s">
        <v>265</v>
      </c>
      <c r="E28" s="181"/>
      <c r="F28" s="281"/>
      <c r="G28" s="48" t="s">
        <v>820</v>
      </c>
    </row>
    <row r="29" spans="2:7">
      <c r="B29" s="182" t="s">
        <v>248</v>
      </c>
      <c r="C29" s="282" t="s">
        <v>268</v>
      </c>
      <c r="D29" s="182" t="s">
        <v>265</v>
      </c>
      <c r="E29" s="181"/>
      <c r="F29" s="281"/>
      <c r="G29" s="48" t="s">
        <v>820</v>
      </c>
    </row>
    <row r="30" spans="2:7">
      <c r="B30" s="182" t="s">
        <v>248</v>
      </c>
      <c r="C30" s="283" t="s">
        <v>269</v>
      </c>
      <c r="D30" s="182" t="s">
        <v>265</v>
      </c>
      <c r="E30" s="181"/>
      <c r="F30" s="227"/>
      <c r="G30" s="48" t="s">
        <v>820</v>
      </c>
    </row>
    <row r="31" spans="2:7" ht="27.6">
      <c r="B31" s="182" t="s">
        <v>270</v>
      </c>
      <c r="C31" s="181" t="s">
        <v>271</v>
      </c>
      <c r="D31" s="182" t="s">
        <v>250</v>
      </c>
      <c r="E31" s="181"/>
      <c r="F31" s="284" t="s">
        <v>260</v>
      </c>
      <c r="G31" s="48" t="s">
        <v>820</v>
      </c>
    </row>
    <row r="32" spans="2:7" ht="27.6">
      <c r="B32" s="182" t="s">
        <v>270</v>
      </c>
      <c r="C32" s="181" t="s">
        <v>272</v>
      </c>
      <c r="D32" s="182" t="s">
        <v>250</v>
      </c>
      <c r="E32" s="181"/>
      <c r="F32" s="284" t="s">
        <v>260</v>
      </c>
      <c r="G32" s="48" t="s">
        <v>820</v>
      </c>
    </row>
    <row r="33" spans="2:7" ht="27.6">
      <c r="B33" s="182" t="s">
        <v>270</v>
      </c>
      <c r="C33" s="181" t="s">
        <v>273</v>
      </c>
      <c r="D33" s="182" t="s">
        <v>250</v>
      </c>
      <c r="E33" s="181"/>
      <c r="F33" s="284" t="s">
        <v>260</v>
      </c>
      <c r="G33" s="48" t="s">
        <v>820</v>
      </c>
    </row>
    <row r="34" spans="2:7" ht="27.6">
      <c r="B34" s="182" t="s">
        <v>270</v>
      </c>
      <c r="C34" s="181" t="s">
        <v>274</v>
      </c>
      <c r="D34" s="182" t="s">
        <v>250</v>
      </c>
      <c r="E34" s="181"/>
      <c r="F34" s="284" t="s">
        <v>260</v>
      </c>
      <c r="G34" s="48" t="s">
        <v>820</v>
      </c>
    </row>
    <row r="35" spans="2:7" ht="27.6">
      <c r="B35" s="182" t="s">
        <v>270</v>
      </c>
      <c r="C35" s="181" t="s">
        <v>275</v>
      </c>
      <c r="D35" s="182" t="s">
        <v>250</v>
      </c>
      <c r="E35" s="181"/>
      <c r="F35" s="284" t="s">
        <v>260</v>
      </c>
      <c r="G35" s="48" t="s">
        <v>820</v>
      </c>
    </row>
    <row r="36" spans="2:7" ht="27.6">
      <c r="B36" s="182" t="s">
        <v>270</v>
      </c>
      <c r="C36" s="181" t="s">
        <v>276</v>
      </c>
      <c r="D36" s="182" t="s">
        <v>250</v>
      </c>
      <c r="E36" s="181"/>
      <c r="F36" s="284" t="s">
        <v>260</v>
      </c>
      <c r="G36" s="48" t="s">
        <v>820</v>
      </c>
    </row>
    <row r="37" spans="2:7">
      <c r="B37" s="182" t="s">
        <v>270</v>
      </c>
      <c r="C37" s="181" t="s">
        <v>262</v>
      </c>
      <c r="D37" s="182" t="s">
        <v>250</v>
      </c>
      <c r="E37" s="181"/>
      <c r="F37" s="281"/>
      <c r="G37" s="48" t="s">
        <v>820</v>
      </c>
    </row>
    <row r="38" spans="2:7" ht="27.6">
      <c r="B38" s="182" t="s">
        <v>270</v>
      </c>
      <c r="C38" s="181" t="s">
        <v>277</v>
      </c>
      <c r="D38" s="182" t="s">
        <v>265</v>
      </c>
      <c r="E38" s="181"/>
      <c r="F38" s="284" t="s">
        <v>260</v>
      </c>
      <c r="G38" s="48" t="s">
        <v>820</v>
      </c>
    </row>
    <row r="39" spans="2:7">
      <c r="B39" s="182" t="s">
        <v>270</v>
      </c>
      <c r="C39" s="181" t="s">
        <v>278</v>
      </c>
      <c r="D39" s="182" t="s">
        <v>265</v>
      </c>
      <c r="E39" s="181"/>
      <c r="F39" s="281"/>
      <c r="G39" s="48" t="s">
        <v>820</v>
      </c>
    </row>
    <row r="40" spans="2:7">
      <c r="B40" s="182" t="s">
        <v>270</v>
      </c>
      <c r="C40" s="181" t="s">
        <v>279</v>
      </c>
      <c r="D40" s="182" t="s">
        <v>265</v>
      </c>
      <c r="E40" s="181"/>
      <c r="F40" s="281"/>
      <c r="G40" s="48" t="s">
        <v>820</v>
      </c>
    </row>
    <row r="41" spans="2:7">
      <c r="B41" s="182" t="s">
        <v>280</v>
      </c>
      <c r="C41" s="181" t="s">
        <v>281</v>
      </c>
      <c r="D41" s="182" t="s">
        <v>250</v>
      </c>
      <c r="E41" s="181"/>
      <c r="F41" s="281"/>
      <c r="G41" s="48" t="s">
        <v>820</v>
      </c>
    </row>
    <row r="42" spans="2:7" ht="28.2">
      <c r="B42" s="182" t="s">
        <v>280</v>
      </c>
      <c r="C42" s="285" t="s">
        <v>282</v>
      </c>
      <c r="D42" s="182" t="s">
        <v>250</v>
      </c>
      <c r="E42" s="181"/>
      <c r="F42" s="181" t="s">
        <v>251</v>
      </c>
      <c r="G42" s="48" t="s">
        <v>820</v>
      </c>
    </row>
    <row r="43" spans="2:7" ht="28.2">
      <c r="B43" s="182" t="s">
        <v>280</v>
      </c>
      <c r="C43" s="285" t="s">
        <v>283</v>
      </c>
      <c r="D43" s="182" t="s">
        <v>250</v>
      </c>
      <c r="E43" s="181"/>
      <c r="F43" s="281"/>
      <c r="G43" s="48" t="s">
        <v>820</v>
      </c>
    </row>
    <row r="44" spans="2:7" ht="42">
      <c r="B44" s="182" t="s">
        <v>280</v>
      </c>
      <c r="C44" s="285" t="s">
        <v>284</v>
      </c>
      <c r="D44" s="182" t="s">
        <v>250</v>
      </c>
      <c r="E44" s="181"/>
      <c r="F44" s="281"/>
      <c r="G44" s="48" t="s">
        <v>820</v>
      </c>
    </row>
    <row r="45" spans="2:7" ht="28.2">
      <c r="B45" s="182" t="s">
        <v>280</v>
      </c>
      <c r="C45" s="285" t="s">
        <v>285</v>
      </c>
      <c r="D45" s="182" t="s">
        <v>250</v>
      </c>
      <c r="E45" s="181"/>
      <c r="F45" s="281"/>
      <c r="G45" s="48" t="s">
        <v>820</v>
      </c>
    </row>
    <row r="46" spans="2:7" ht="42">
      <c r="B46" s="182" t="s">
        <v>280</v>
      </c>
      <c r="C46" s="285" t="s">
        <v>286</v>
      </c>
      <c r="D46" s="182" t="s">
        <v>250</v>
      </c>
      <c r="E46" s="181"/>
      <c r="F46" s="281"/>
      <c r="G46" s="48" t="s">
        <v>820</v>
      </c>
    </row>
    <row r="47" spans="2:7" ht="31.5" customHeight="1">
      <c r="B47" s="182" t="s">
        <v>280</v>
      </c>
      <c r="C47" s="285" t="s">
        <v>287</v>
      </c>
      <c r="D47" s="182" t="s">
        <v>250</v>
      </c>
      <c r="E47" s="181"/>
      <c r="F47" s="281"/>
      <c r="G47" s="48" t="s">
        <v>820</v>
      </c>
    </row>
    <row r="48" spans="2:7" ht="28.2">
      <c r="B48" s="182" t="s">
        <v>280</v>
      </c>
      <c r="C48" s="285" t="s">
        <v>288</v>
      </c>
      <c r="D48" s="182" t="s">
        <v>250</v>
      </c>
      <c r="E48" s="181"/>
      <c r="F48" s="281"/>
      <c r="G48" s="48" t="s">
        <v>820</v>
      </c>
    </row>
    <row r="49" spans="2:7" ht="28.2">
      <c r="B49" s="182" t="s">
        <v>280</v>
      </c>
      <c r="C49" s="285" t="s">
        <v>289</v>
      </c>
      <c r="D49" s="182" t="s">
        <v>250</v>
      </c>
      <c r="E49" s="181"/>
      <c r="F49" s="281"/>
      <c r="G49" s="48" t="s">
        <v>820</v>
      </c>
    </row>
    <row r="50" spans="2:7" ht="28.2">
      <c r="B50" s="182" t="s">
        <v>280</v>
      </c>
      <c r="C50" s="285" t="s">
        <v>290</v>
      </c>
      <c r="D50" s="182" t="s">
        <v>250</v>
      </c>
      <c r="E50" s="181"/>
      <c r="F50" s="281"/>
      <c r="G50" s="48" t="s">
        <v>820</v>
      </c>
    </row>
    <row r="51" spans="2:7">
      <c r="B51" s="182" t="s">
        <v>280</v>
      </c>
      <c r="C51" s="283" t="s">
        <v>291</v>
      </c>
      <c r="D51" s="182" t="s">
        <v>265</v>
      </c>
      <c r="E51" s="181"/>
      <c r="F51" s="281"/>
      <c r="G51" s="48" t="s">
        <v>820</v>
      </c>
    </row>
    <row r="52" spans="2:7">
      <c r="B52" s="182" t="s">
        <v>280</v>
      </c>
      <c r="C52" s="283" t="s">
        <v>292</v>
      </c>
      <c r="D52" s="182" t="s">
        <v>265</v>
      </c>
      <c r="E52" s="181"/>
      <c r="F52" s="281"/>
      <c r="G52" s="48" t="s">
        <v>820</v>
      </c>
    </row>
    <row r="53" spans="2:7">
      <c r="B53" s="182" t="s">
        <v>280</v>
      </c>
      <c r="C53" s="283" t="s">
        <v>293</v>
      </c>
      <c r="D53" s="182" t="s">
        <v>265</v>
      </c>
      <c r="E53" s="181"/>
      <c r="F53" s="281"/>
      <c r="G53" s="48" t="s">
        <v>820</v>
      </c>
    </row>
    <row r="54" spans="2:7" ht="27.6">
      <c r="B54" s="182" t="s">
        <v>150</v>
      </c>
      <c r="C54" s="286" t="s">
        <v>261</v>
      </c>
      <c r="D54" s="182" t="s">
        <v>250</v>
      </c>
      <c r="E54" s="181"/>
      <c r="F54" s="181" t="s">
        <v>251</v>
      </c>
      <c r="G54" s="48" t="s">
        <v>820</v>
      </c>
    </row>
    <row r="55" spans="2:7">
      <c r="B55" s="182" t="s">
        <v>150</v>
      </c>
      <c r="C55" s="285" t="s">
        <v>294</v>
      </c>
      <c r="D55" s="182" t="s">
        <v>250</v>
      </c>
      <c r="E55" s="181"/>
      <c r="F55" s="227"/>
      <c r="G55" s="48" t="s">
        <v>820</v>
      </c>
    </row>
    <row r="56" spans="2:7" ht="28.2">
      <c r="B56" s="182" t="s">
        <v>150</v>
      </c>
      <c r="C56" s="285" t="s">
        <v>254</v>
      </c>
      <c r="D56" s="182" t="s">
        <v>250</v>
      </c>
      <c r="E56" s="181"/>
      <c r="F56" s="281"/>
      <c r="G56" s="48" t="s">
        <v>820</v>
      </c>
    </row>
    <row r="57" spans="2:7">
      <c r="B57" s="182" t="s">
        <v>150</v>
      </c>
      <c r="C57" s="285" t="s">
        <v>255</v>
      </c>
      <c r="D57" s="182" t="s">
        <v>250</v>
      </c>
      <c r="E57" s="181"/>
      <c r="F57" s="281"/>
      <c r="G57" s="48" t="s">
        <v>820</v>
      </c>
    </row>
    <row r="58" spans="2:7" ht="28.2">
      <c r="B58" s="182" t="s">
        <v>150</v>
      </c>
      <c r="C58" s="285" t="s">
        <v>256</v>
      </c>
      <c r="D58" s="182" t="s">
        <v>250</v>
      </c>
      <c r="E58" s="181"/>
      <c r="F58" s="281"/>
      <c r="G58" s="48" t="s">
        <v>820</v>
      </c>
    </row>
    <row r="59" spans="2:7" ht="30" customHeight="1">
      <c r="B59" s="182" t="s">
        <v>150</v>
      </c>
      <c r="C59" s="285" t="s">
        <v>295</v>
      </c>
      <c r="D59" s="182" t="s">
        <v>250</v>
      </c>
      <c r="E59" s="181"/>
      <c r="F59" s="281"/>
      <c r="G59" s="48" t="s">
        <v>831</v>
      </c>
    </row>
    <row r="60" spans="2:7" ht="48" customHeight="1">
      <c r="B60" s="182" t="s">
        <v>150</v>
      </c>
      <c r="C60" s="285" t="s">
        <v>257</v>
      </c>
      <c r="D60" s="182" t="s">
        <v>250</v>
      </c>
      <c r="E60" s="181"/>
      <c r="F60" s="281"/>
      <c r="G60" s="48" t="s">
        <v>820</v>
      </c>
    </row>
    <row r="61" spans="2:7" ht="28.2">
      <c r="B61" s="182" t="s">
        <v>150</v>
      </c>
      <c r="C61" s="285" t="s">
        <v>258</v>
      </c>
      <c r="D61" s="182" t="s">
        <v>250</v>
      </c>
      <c r="E61" s="181"/>
      <c r="F61" s="281"/>
      <c r="G61" s="48" t="s">
        <v>820</v>
      </c>
    </row>
    <row r="62" spans="2:7">
      <c r="B62" s="182" t="s">
        <v>150</v>
      </c>
      <c r="C62" s="285" t="s">
        <v>262</v>
      </c>
      <c r="D62" s="182" t="s">
        <v>250</v>
      </c>
      <c r="E62" s="181"/>
      <c r="F62" s="281"/>
      <c r="G62" s="48" t="s">
        <v>820</v>
      </c>
    </row>
    <row r="63" spans="2:7" ht="28.2">
      <c r="B63" s="182" t="s">
        <v>150</v>
      </c>
      <c r="C63" s="285" t="s">
        <v>263</v>
      </c>
      <c r="D63" s="182" t="s">
        <v>250</v>
      </c>
      <c r="E63" s="181"/>
      <c r="F63" s="281"/>
      <c r="G63" s="48" t="s">
        <v>820</v>
      </c>
    </row>
    <row r="64" spans="2:7" ht="27.6">
      <c r="B64" s="182" t="s">
        <v>150</v>
      </c>
      <c r="C64" s="286" t="s">
        <v>296</v>
      </c>
      <c r="D64" s="182" t="s">
        <v>250</v>
      </c>
      <c r="E64" s="181" t="s">
        <v>297</v>
      </c>
      <c r="F64" s="284" t="s">
        <v>298</v>
      </c>
      <c r="G64" s="48" t="s">
        <v>820</v>
      </c>
    </row>
    <row r="65" spans="2:7" ht="27.6">
      <c r="B65" s="182" t="s">
        <v>150</v>
      </c>
      <c r="C65" s="286" t="s">
        <v>299</v>
      </c>
      <c r="D65" s="182" t="s">
        <v>250</v>
      </c>
      <c r="E65" s="181" t="s">
        <v>300</v>
      </c>
      <c r="F65" s="284" t="s">
        <v>298</v>
      </c>
      <c r="G65" s="48" t="s">
        <v>831</v>
      </c>
    </row>
    <row r="66" spans="2:7" ht="42">
      <c r="B66" s="182" t="s">
        <v>150</v>
      </c>
      <c r="C66" s="285" t="s">
        <v>301</v>
      </c>
      <c r="D66" s="182" t="s">
        <v>250</v>
      </c>
      <c r="E66" s="181" t="s">
        <v>300</v>
      </c>
      <c r="F66" s="284" t="s">
        <v>298</v>
      </c>
      <c r="G66" s="48" t="s">
        <v>820</v>
      </c>
    </row>
    <row r="67" spans="2:7">
      <c r="B67" s="182" t="s">
        <v>150</v>
      </c>
      <c r="C67" s="283" t="s">
        <v>302</v>
      </c>
      <c r="D67" s="182" t="s">
        <v>265</v>
      </c>
      <c r="E67" s="181"/>
      <c r="F67" s="281"/>
      <c r="G67" s="48" t="s">
        <v>820</v>
      </c>
    </row>
    <row r="68" spans="2:7">
      <c r="B68" s="182" t="s">
        <v>150</v>
      </c>
      <c r="C68" s="283" t="s">
        <v>264</v>
      </c>
      <c r="D68" s="182" t="s">
        <v>265</v>
      </c>
      <c r="E68" s="287"/>
      <c r="F68" s="281"/>
      <c r="G68" s="48" t="s">
        <v>820</v>
      </c>
    </row>
    <row r="69" spans="2:7">
      <c r="B69" s="182" t="s">
        <v>150</v>
      </c>
      <c r="C69" s="283" t="s">
        <v>303</v>
      </c>
      <c r="D69" s="182" t="s">
        <v>265</v>
      </c>
      <c r="E69" s="287"/>
      <c r="F69" s="281"/>
      <c r="G69" s="48" t="s">
        <v>820</v>
      </c>
    </row>
    <row r="70" spans="2:7">
      <c r="B70" s="182"/>
      <c r="C70" s="283"/>
      <c r="D70" s="182"/>
      <c r="E70" s="287"/>
      <c r="F70" s="281"/>
      <c r="G70" s="122"/>
    </row>
    <row r="71" spans="2:7">
      <c r="B71" s="37"/>
      <c r="C71" s="136"/>
      <c r="D71" s="37"/>
      <c r="E71" s="63"/>
      <c r="F71" s="141"/>
      <c r="G71" s="122"/>
    </row>
    <row r="72" spans="2:7">
      <c r="B72" s="37"/>
      <c r="C72" s="136"/>
      <c r="D72" s="37"/>
      <c r="E72" s="63"/>
      <c r="F72" s="141"/>
      <c r="G72" s="122"/>
    </row>
    <row r="73" spans="2:7">
      <c r="B73" s="37"/>
      <c r="C73" s="136"/>
      <c r="D73" s="37"/>
      <c r="E73" s="63"/>
      <c r="F73" s="141"/>
      <c r="G73" s="122"/>
    </row>
    <row r="74" spans="2:7">
      <c r="B74" s="37"/>
      <c r="C74" s="136"/>
      <c r="D74" s="37"/>
      <c r="E74" s="37"/>
      <c r="F74" s="142"/>
      <c r="G74" s="122"/>
    </row>
  </sheetData>
  <dataValidations count="2">
    <dataValidation type="list" allowBlank="1" showInputMessage="1" showErrorMessage="1" sqref="E68:E73 D14:D73 D74:E74">
      <formula1>"Preventiva,Correctora"</formula1>
    </dataValidation>
    <dataValidation type="list" allowBlank="1" showInputMessage="1" showErrorMessage="1" sqref="G14:G69">
      <formula1>"Sí,No"</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I25"/>
  <sheetViews>
    <sheetView showGridLines="0" workbookViewId="0"/>
  </sheetViews>
  <sheetFormatPr baseColWidth="10" defaultColWidth="11.44140625" defaultRowHeight="14.4"/>
  <cols>
    <col min="1" max="1" width="3.33203125" customWidth="1"/>
    <col min="2" max="4" width="30.6640625" customWidth="1"/>
    <col min="5" max="5" width="20.6640625" style="254" customWidth="1"/>
    <col min="6" max="6" width="9.5546875" customWidth="1"/>
    <col min="7" max="7" width="20.6640625" style="254" customWidth="1"/>
    <col min="8" max="8" width="9.5546875" customWidth="1"/>
    <col min="9" max="9" width="25.6640625" customWidth="1"/>
  </cols>
  <sheetData>
    <row r="1" spans="2:9" ht="15" thickBot="1">
      <c r="B1" s="5"/>
      <c r="C1" s="5"/>
      <c r="D1" s="5"/>
      <c r="E1" s="252"/>
      <c r="F1" s="5"/>
      <c r="G1" s="252"/>
      <c r="H1" s="5"/>
      <c r="I1" s="5"/>
    </row>
    <row r="2" spans="2:9" ht="42" thickBot="1">
      <c r="B2" s="164" t="s">
        <v>304</v>
      </c>
      <c r="C2" s="164" t="s">
        <v>305</v>
      </c>
      <c r="D2" s="164" t="s">
        <v>306</v>
      </c>
      <c r="E2" s="164" t="s">
        <v>307</v>
      </c>
      <c r="F2" s="164" t="s">
        <v>308</v>
      </c>
      <c r="G2" s="164" t="s">
        <v>309</v>
      </c>
      <c r="H2" s="164" t="s">
        <v>308</v>
      </c>
      <c r="I2" s="164" t="s">
        <v>310</v>
      </c>
    </row>
    <row r="3" spans="2:9" ht="30" customHeight="1">
      <c r="B3" s="250" t="s">
        <v>311</v>
      </c>
      <c r="C3" s="250" t="s">
        <v>312</v>
      </c>
      <c r="D3" s="250" t="s">
        <v>313</v>
      </c>
      <c r="E3" s="251">
        <v>45.2</v>
      </c>
      <c r="F3" s="250" t="s">
        <v>314</v>
      </c>
      <c r="G3" s="251">
        <v>31.2</v>
      </c>
      <c r="H3" s="250" t="s">
        <v>314</v>
      </c>
      <c r="I3" s="249" t="s">
        <v>315</v>
      </c>
    </row>
    <row r="4" spans="2:9" ht="30" customHeight="1">
      <c r="B4" s="122"/>
      <c r="C4" s="122"/>
      <c r="D4" s="122"/>
      <c r="E4" s="206"/>
      <c r="F4" s="122"/>
      <c r="G4" s="206"/>
      <c r="H4" s="122"/>
      <c r="I4" s="122"/>
    </row>
    <row r="5" spans="2:9" ht="30" customHeight="1">
      <c r="B5" s="122"/>
      <c r="C5" s="122"/>
      <c r="D5" s="122"/>
      <c r="E5" s="206"/>
      <c r="F5" s="122"/>
      <c r="G5" s="206"/>
      <c r="H5" s="122"/>
      <c r="I5" s="122"/>
    </row>
    <row r="6" spans="2:9" ht="30" customHeight="1">
      <c r="B6" s="122"/>
      <c r="C6" s="122"/>
      <c r="D6" s="122"/>
      <c r="E6" s="206"/>
      <c r="F6" s="122"/>
      <c r="G6" s="206"/>
      <c r="H6" s="122"/>
      <c r="I6" s="122"/>
    </row>
    <row r="7" spans="2:9" ht="30" customHeight="1">
      <c r="B7" s="122"/>
      <c r="C7" s="122"/>
      <c r="D7" s="122"/>
      <c r="E7" s="206"/>
      <c r="F7" s="122"/>
      <c r="G7" s="206"/>
      <c r="H7" s="122"/>
      <c r="I7" s="122"/>
    </row>
    <row r="8" spans="2:9" ht="30" customHeight="1">
      <c r="B8" s="122"/>
      <c r="C8" s="122"/>
      <c r="D8" s="122"/>
      <c r="E8" s="206"/>
      <c r="F8" s="122"/>
      <c r="G8" s="206"/>
      <c r="H8" s="122"/>
      <c r="I8" s="122"/>
    </row>
    <row r="9" spans="2:9" ht="30" customHeight="1">
      <c r="B9" s="122"/>
      <c r="C9" s="122"/>
      <c r="D9" s="122"/>
      <c r="E9" s="206"/>
      <c r="F9" s="122"/>
      <c r="G9" s="206"/>
      <c r="H9" s="122"/>
      <c r="I9" s="122"/>
    </row>
    <row r="10" spans="2:9" ht="30" customHeight="1">
      <c r="B10" s="122"/>
      <c r="C10" s="122"/>
      <c r="D10" s="122"/>
      <c r="E10" s="206"/>
      <c r="F10" s="122"/>
      <c r="G10" s="206"/>
      <c r="H10" s="122"/>
      <c r="I10" s="122"/>
    </row>
    <row r="11" spans="2:9" ht="30" customHeight="1">
      <c r="B11" s="122"/>
      <c r="C11" s="122"/>
      <c r="D11" s="122"/>
      <c r="E11" s="206"/>
      <c r="F11" s="122"/>
      <c r="G11" s="206"/>
      <c r="H11" s="122"/>
      <c r="I11" s="122"/>
    </row>
    <row r="12" spans="2:9" ht="30" customHeight="1">
      <c r="B12" s="122"/>
      <c r="C12" s="122"/>
      <c r="D12" s="122"/>
      <c r="E12" s="206"/>
      <c r="F12" s="122"/>
      <c r="G12" s="206"/>
      <c r="H12" s="122"/>
      <c r="I12" s="122"/>
    </row>
    <row r="13" spans="2:9" ht="30" customHeight="1">
      <c r="B13" s="122"/>
      <c r="C13" s="122"/>
      <c r="D13" s="122"/>
      <c r="E13" s="206"/>
      <c r="F13" s="122"/>
      <c r="G13" s="206"/>
      <c r="H13" s="122"/>
      <c r="I13" s="122"/>
    </row>
    <row r="14" spans="2:9" ht="30" customHeight="1">
      <c r="B14" s="122"/>
      <c r="C14" s="122"/>
      <c r="D14" s="122"/>
      <c r="E14" s="206"/>
      <c r="F14" s="122"/>
      <c r="G14" s="206"/>
      <c r="H14" s="122"/>
      <c r="I14" s="122"/>
    </row>
    <row r="15" spans="2:9" ht="30" customHeight="1">
      <c r="B15" s="122"/>
      <c r="C15" s="122"/>
      <c r="D15" s="122"/>
      <c r="E15" s="206"/>
      <c r="F15" s="122"/>
      <c r="G15" s="206"/>
      <c r="H15" s="122"/>
      <c r="I15" s="122"/>
    </row>
    <row r="16" spans="2:9" ht="30" customHeight="1">
      <c r="B16" s="122"/>
      <c r="C16" s="122"/>
      <c r="D16" s="122"/>
      <c r="E16" s="206"/>
      <c r="F16" s="122"/>
      <c r="G16" s="206"/>
      <c r="H16" s="122"/>
      <c r="I16" s="122"/>
    </row>
    <row r="17" spans="2:9" ht="30" customHeight="1">
      <c r="B17" s="122"/>
      <c r="C17" s="122"/>
      <c r="D17" s="122"/>
      <c r="E17" s="206"/>
      <c r="F17" s="122"/>
      <c r="G17" s="206"/>
      <c r="H17" s="122"/>
      <c r="I17" s="122"/>
    </row>
    <row r="18" spans="2:9" ht="30" customHeight="1">
      <c r="B18" s="122"/>
      <c r="C18" s="122"/>
      <c r="D18" s="122"/>
      <c r="E18" s="206"/>
      <c r="F18" s="122"/>
      <c r="G18" s="206"/>
      <c r="H18" s="122"/>
      <c r="I18" s="122"/>
    </row>
    <row r="19" spans="2:9" ht="30" customHeight="1">
      <c r="B19" s="122"/>
      <c r="C19" s="122"/>
      <c r="D19" s="122"/>
      <c r="E19" s="206"/>
      <c r="F19" s="122"/>
      <c r="G19" s="206"/>
      <c r="H19" s="122"/>
      <c r="I19" s="122"/>
    </row>
    <row r="20" spans="2:9" ht="30" customHeight="1">
      <c r="B20" s="122"/>
      <c r="C20" s="122"/>
      <c r="D20" s="122"/>
      <c r="E20" s="206"/>
      <c r="F20" s="122"/>
      <c r="G20" s="206"/>
      <c r="H20" s="122"/>
      <c r="I20" s="122"/>
    </row>
    <row r="21" spans="2:9" ht="30" customHeight="1">
      <c r="B21" s="122"/>
      <c r="C21" s="122"/>
      <c r="D21" s="122"/>
      <c r="E21" s="206"/>
      <c r="F21" s="122"/>
      <c r="G21" s="206"/>
      <c r="H21" s="122"/>
      <c r="I21" s="122"/>
    </row>
    <row r="22" spans="2:9" ht="30" customHeight="1">
      <c r="B22" s="122"/>
      <c r="C22" s="122"/>
      <c r="D22" s="122"/>
      <c r="E22" s="206"/>
      <c r="F22" s="122"/>
      <c r="G22" s="206"/>
      <c r="H22" s="122"/>
      <c r="I22" s="122"/>
    </row>
    <row r="23" spans="2:9" ht="30" customHeight="1">
      <c r="B23" s="122"/>
      <c r="C23" s="122"/>
      <c r="D23" s="122"/>
      <c r="E23" s="206"/>
      <c r="F23" s="122"/>
      <c r="G23" s="206"/>
      <c r="H23" s="122"/>
      <c r="I23" s="122"/>
    </row>
    <row r="24" spans="2:9" ht="30" customHeight="1">
      <c r="B24" s="122"/>
      <c r="C24" s="122"/>
      <c r="D24" s="122"/>
      <c r="E24" s="206"/>
      <c r="F24" s="122"/>
      <c r="G24" s="206"/>
      <c r="H24" s="122"/>
      <c r="I24" s="122"/>
    </row>
    <row r="25" spans="2:9">
      <c r="B25" s="137"/>
      <c r="C25" s="137"/>
      <c r="D25" s="137"/>
      <c r="E25" s="253"/>
      <c r="F25" s="137"/>
      <c r="G25" s="253"/>
      <c r="H25" s="13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7"/>
  <sheetViews>
    <sheetView showGridLines="0" workbookViewId="0"/>
  </sheetViews>
  <sheetFormatPr baseColWidth="10" defaultColWidth="11.44140625" defaultRowHeight="14.4"/>
  <sheetData>
    <row r="5" spans="2:2">
      <c r="B5" t="s">
        <v>316</v>
      </c>
    </row>
    <row r="6" spans="2:2" ht="15.75" customHeight="1">
      <c r="B6" t="s">
        <v>317</v>
      </c>
    </row>
    <row r="7" spans="2:2">
      <c r="B7" t="s">
        <v>318</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S61"/>
  <sheetViews>
    <sheetView showGridLines="0" topLeftCell="A3" zoomScaleNormal="100" workbookViewId="0">
      <selection activeCell="I29" sqref="I29"/>
    </sheetView>
  </sheetViews>
  <sheetFormatPr baseColWidth="10" defaultColWidth="12.6640625" defaultRowHeight="14.4"/>
  <cols>
    <col min="1" max="1" width="3.6640625" customWidth="1"/>
    <col min="2" max="2" width="15.44140625" bestFit="1" customWidth="1"/>
    <col min="3" max="3" width="13.33203125" bestFit="1" customWidth="1"/>
    <col min="4" max="4" width="14.44140625" bestFit="1" customWidth="1"/>
    <col min="10" max="10" width="13.6640625" customWidth="1"/>
    <col min="12" max="12" width="14.44140625" bestFit="1" customWidth="1"/>
    <col min="13" max="13" width="15.109375" customWidth="1"/>
  </cols>
  <sheetData>
    <row r="1" spans="2:19" ht="15" thickBot="1">
      <c r="B1" s="529" t="s">
        <v>319</v>
      </c>
      <c r="C1" s="529"/>
      <c r="D1" s="529"/>
      <c r="E1" s="529"/>
      <c r="F1" s="529"/>
      <c r="G1" s="529"/>
      <c r="H1" s="529"/>
      <c r="I1" s="529"/>
      <c r="J1" s="529"/>
      <c r="K1" s="529"/>
    </row>
    <row r="2" spans="2:19" ht="15.6" thickTop="1" thickBot="1">
      <c r="B2" s="529"/>
      <c r="C2" s="529"/>
      <c r="D2" s="529"/>
      <c r="E2" s="529"/>
      <c r="F2" s="529"/>
      <c r="G2" s="529"/>
      <c r="H2" s="529"/>
      <c r="I2" s="529"/>
      <c r="J2" s="529"/>
      <c r="K2" s="529"/>
      <c r="M2" s="530" t="s">
        <v>320</v>
      </c>
      <c r="N2" s="531"/>
      <c r="O2" s="531"/>
      <c r="P2" s="531"/>
      <c r="Q2" s="531"/>
      <c r="R2" s="531"/>
      <c r="S2" s="532"/>
    </row>
    <row r="3" spans="2:19" ht="15.6" thickTop="1" thickBot="1"/>
    <row r="4" spans="2:19">
      <c r="B4" t="s">
        <v>321</v>
      </c>
      <c r="C4" s="528" t="s">
        <v>322</v>
      </c>
      <c r="D4" s="528"/>
      <c r="E4" s="528"/>
      <c r="M4" s="533" t="s">
        <v>323</v>
      </c>
      <c r="N4" s="534"/>
      <c r="O4" s="539" t="s">
        <v>324</v>
      </c>
      <c r="P4" s="540"/>
      <c r="Q4" s="540"/>
      <c r="R4" s="540"/>
      <c r="S4" s="541"/>
    </row>
    <row r="5" spans="2:19">
      <c r="C5" t="s">
        <v>325</v>
      </c>
      <c r="M5" s="535"/>
      <c r="N5" s="536"/>
      <c r="O5" s="9" t="s">
        <v>326</v>
      </c>
      <c r="P5" s="9" t="s">
        <v>327</v>
      </c>
      <c r="Q5" s="9" t="s">
        <v>328</v>
      </c>
      <c r="R5" s="9" t="s">
        <v>329</v>
      </c>
      <c r="S5" s="260" t="s">
        <v>330</v>
      </c>
    </row>
    <row r="6" spans="2:19">
      <c r="C6" t="s">
        <v>331</v>
      </c>
      <c r="M6" s="537"/>
      <c r="N6" s="538"/>
      <c r="O6" s="9">
        <v>1</v>
      </c>
      <c r="P6" s="9">
        <v>2</v>
      </c>
      <c r="Q6" s="9">
        <v>4</v>
      </c>
      <c r="R6" s="9">
        <v>8</v>
      </c>
      <c r="S6" s="260">
        <v>16</v>
      </c>
    </row>
    <row r="7" spans="2:19">
      <c r="M7" s="3" t="s">
        <v>629</v>
      </c>
      <c r="N7">
        <v>1</v>
      </c>
      <c r="O7" s="261">
        <v>1</v>
      </c>
      <c r="P7" s="262">
        <v>2</v>
      </c>
      <c r="Q7" s="262">
        <v>4</v>
      </c>
      <c r="R7" s="263">
        <v>8</v>
      </c>
      <c r="S7" s="264">
        <v>16</v>
      </c>
    </row>
    <row r="8" spans="2:19">
      <c r="B8" t="s">
        <v>332</v>
      </c>
      <c r="C8" s="528" t="s">
        <v>333</v>
      </c>
      <c r="D8" s="528"/>
      <c r="E8" s="528"/>
      <c r="M8" s="3" t="s">
        <v>334</v>
      </c>
      <c r="N8">
        <v>2</v>
      </c>
      <c r="O8" s="265">
        <v>2</v>
      </c>
      <c r="P8" s="266">
        <v>4</v>
      </c>
      <c r="Q8" s="267">
        <v>8</v>
      </c>
      <c r="R8" s="268">
        <v>16</v>
      </c>
      <c r="S8" s="269">
        <v>32</v>
      </c>
    </row>
    <row r="9" spans="2:19">
      <c r="C9" t="s">
        <v>335</v>
      </c>
      <c r="M9" s="3" t="s">
        <v>336</v>
      </c>
      <c r="N9">
        <v>3</v>
      </c>
      <c r="O9" s="265">
        <v>3</v>
      </c>
      <c r="P9" s="266">
        <v>6</v>
      </c>
      <c r="Q9" s="267">
        <v>12</v>
      </c>
      <c r="R9" s="268">
        <v>24</v>
      </c>
      <c r="S9" s="270">
        <v>48</v>
      </c>
    </row>
    <row r="10" spans="2:19">
      <c r="C10" t="s">
        <v>337</v>
      </c>
      <c r="M10" s="3" t="s">
        <v>338</v>
      </c>
      <c r="N10">
        <v>4</v>
      </c>
      <c r="O10" s="265">
        <v>4</v>
      </c>
      <c r="P10" s="267">
        <v>8</v>
      </c>
      <c r="Q10" s="268">
        <v>16</v>
      </c>
      <c r="R10" s="268">
        <v>32</v>
      </c>
      <c r="S10" s="270">
        <v>64</v>
      </c>
    </row>
    <row r="11" spans="2:19" ht="15" thickBot="1">
      <c r="M11" s="4" t="s">
        <v>420</v>
      </c>
      <c r="N11" s="5">
        <v>5</v>
      </c>
      <c r="O11" s="271">
        <v>5</v>
      </c>
      <c r="P11" s="272">
        <v>10</v>
      </c>
      <c r="Q11" s="273">
        <v>20</v>
      </c>
      <c r="R11" s="274">
        <v>40</v>
      </c>
      <c r="S11" s="275">
        <v>80</v>
      </c>
    </row>
    <row r="12" spans="2:19" ht="15" thickBot="1">
      <c r="B12" t="s">
        <v>339</v>
      </c>
      <c r="C12" s="528" t="s">
        <v>340</v>
      </c>
      <c r="D12" s="528"/>
      <c r="E12" s="528"/>
    </row>
    <row r="13" spans="2:19">
      <c r="C13" t="s">
        <v>341</v>
      </c>
      <c r="M13" s="6" t="s">
        <v>342</v>
      </c>
      <c r="N13" s="7" t="s">
        <v>343</v>
      </c>
      <c r="O13" s="255" t="s">
        <v>630</v>
      </c>
      <c r="P13" s="357" t="s">
        <v>931</v>
      </c>
      <c r="Q13" s="256" t="s">
        <v>344</v>
      </c>
      <c r="R13" s="257" t="s">
        <v>345</v>
      </c>
    </row>
    <row r="14" spans="2:19" ht="15" thickBot="1">
      <c r="C14" t="s">
        <v>346</v>
      </c>
      <c r="M14" s="4" t="s">
        <v>347</v>
      </c>
      <c r="N14" s="5"/>
      <c r="O14" s="258" t="s">
        <v>348</v>
      </c>
      <c r="P14" s="258" t="s">
        <v>349</v>
      </c>
      <c r="Q14" s="258" t="s">
        <v>350</v>
      </c>
      <c r="R14" s="259" t="s">
        <v>351</v>
      </c>
    </row>
    <row r="15" spans="2:19">
      <c r="C15" t="s">
        <v>352</v>
      </c>
    </row>
    <row r="16" spans="2:19">
      <c r="C16" t="s">
        <v>353</v>
      </c>
    </row>
    <row r="17" spans="2:5">
      <c r="C17" t="s">
        <v>354</v>
      </c>
    </row>
    <row r="18" spans="2:5">
      <c r="C18" t="s">
        <v>355</v>
      </c>
    </row>
    <row r="19" spans="2:5">
      <c r="C19" t="s">
        <v>356</v>
      </c>
    </row>
    <row r="21" spans="2:5">
      <c r="B21" t="s">
        <v>357</v>
      </c>
      <c r="C21" s="528" t="s">
        <v>358</v>
      </c>
      <c r="D21" s="528"/>
      <c r="E21" s="528"/>
    </row>
    <row r="22" spans="2:5">
      <c r="C22" t="s">
        <v>359</v>
      </c>
    </row>
    <row r="23" spans="2:5">
      <c r="C23" t="s">
        <v>360</v>
      </c>
    </row>
    <row r="24" spans="2:5">
      <c r="C24" t="s">
        <v>361</v>
      </c>
    </row>
    <row r="25" spans="2:5">
      <c r="C25" t="s">
        <v>362</v>
      </c>
    </row>
    <row r="26" spans="2:5">
      <c r="C26" t="s">
        <v>363</v>
      </c>
    </row>
    <row r="27" spans="2:5">
      <c r="C27" t="s">
        <v>364</v>
      </c>
    </row>
    <row r="28" spans="2:5">
      <c r="C28" t="s">
        <v>365</v>
      </c>
    </row>
    <row r="30" spans="2:5">
      <c r="B30" t="s">
        <v>366</v>
      </c>
      <c r="C30" s="528" t="s">
        <v>367</v>
      </c>
      <c r="D30" s="528"/>
      <c r="E30" s="528"/>
    </row>
    <row r="31" spans="2:5">
      <c r="C31" t="s">
        <v>368</v>
      </c>
    </row>
    <row r="32" spans="2:5">
      <c r="C32" t="s">
        <v>369</v>
      </c>
    </row>
    <row r="33" spans="2:5">
      <c r="C33" t="s">
        <v>370</v>
      </c>
    </row>
    <row r="34" spans="2:5">
      <c r="D34" t="s">
        <v>371</v>
      </c>
    </row>
    <row r="35" spans="2:5">
      <c r="C35" t="s">
        <v>372</v>
      </c>
    </row>
    <row r="36" spans="2:5">
      <c r="D36" t="s">
        <v>373</v>
      </c>
    </row>
    <row r="37" spans="2:5">
      <c r="D37" t="s">
        <v>374</v>
      </c>
    </row>
    <row r="38" spans="2:5">
      <c r="C38" t="s">
        <v>375</v>
      </c>
    </row>
    <row r="40" spans="2:5">
      <c r="B40" t="s">
        <v>376</v>
      </c>
      <c r="C40" s="528" t="s">
        <v>377</v>
      </c>
      <c r="D40" s="528"/>
      <c r="E40" s="528"/>
    </row>
    <row r="41" spans="2:5">
      <c r="C41" t="s">
        <v>378</v>
      </c>
    </row>
    <row r="42" spans="2:5">
      <c r="C42" t="s">
        <v>379</v>
      </c>
    </row>
    <row r="43" spans="2:5">
      <c r="C43" t="s">
        <v>380</v>
      </c>
    </row>
    <row r="44" spans="2:5">
      <c r="C44" t="s">
        <v>821</v>
      </c>
    </row>
    <row r="45" spans="2:5">
      <c r="C45" t="s">
        <v>822</v>
      </c>
    </row>
    <row r="47" spans="2:5">
      <c r="B47" t="s">
        <v>381</v>
      </c>
      <c r="C47" s="525" t="s">
        <v>382</v>
      </c>
      <c r="D47" s="526"/>
      <c r="E47" s="527"/>
    </row>
    <row r="48" spans="2:5">
      <c r="C48" t="s">
        <v>383</v>
      </c>
    </row>
    <row r="49" spans="2:5">
      <c r="C49" t="s">
        <v>384</v>
      </c>
    </row>
    <row r="50" spans="2:5">
      <c r="C50" t="s">
        <v>385</v>
      </c>
    </row>
    <row r="52" spans="2:5">
      <c r="B52" t="s">
        <v>386</v>
      </c>
      <c r="C52" s="525" t="s">
        <v>387</v>
      </c>
      <c r="D52" s="526"/>
      <c r="E52" s="527"/>
    </row>
    <row r="53" spans="2:5">
      <c r="C53" t="s">
        <v>388</v>
      </c>
    </row>
    <row r="54" spans="2:5">
      <c r="C54" t="s">
        <v>389</v>
      </c>
    </row>
    <row r="55" spans="2:5">
      <c r="C55" t="s">
        <v>390</v>
      </c>
    </row>
    <row r="57" spans="2:5">
      <c r="B57" t="s">
        <v>391</v>
      </c>
      <c r="C57" s="525" t="s">
        <v>392</v>
      </c>
      <c r="D57" s="526"/>
      <c r="E57" s="527"/>
    </row>
    <row r="58" spans="2:5">
      <c r="C58" t="s">
        <v>393</v>
      </c>
    </row>
    <row r="59" spans="2:5">
      <c r="C59" t="s">
        <v>394</v>
      </c>
    </row>
    <row r="60" spans="2:5">
      <c r="C60" t="s">
        <v>395</v>
      </c>
    </row>
    <row r="61" spans="2:5">
      <c r="C61" t="s">
        <v>396</v>
      </c>
    </row>
  </sheetData>
  <mergeCells count="13">
    <mergeCell ref="C8:E8"/>
    <mergeCell ref="B1:K2"/>
    <mergeCell ref="M2:S2"/>
    <mergeCell ref="C4:E4"/>
    <mergeCell ref="M4:N6"/>
    <mergeCell ref="O4:S4"/>
    <mergeCell ref="C57:E57"/>
    <mergeCell ref="C12:E12"/>
    <mergeCell ref="C21:E21"/>
    <mergeCell ref="C30:E30"/>
    <mergeCell ref="C40:E40"/>
    <mergeCell ref="C47:E47"/>
    <mergeCell ref="C52:E52"/>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1:AZ118"/>
  <sheetViews>
    <sheetView showGridLines="0" topLeftCell="K1" zoomScaleNormal="100" workbookViewId="0">
      <pane ySplit="5" topLeftCell="A6" activePane="bottomLeft" state="frozen"/>
      <selection activeCell="G31" sqref="F31:G31"/>
      <selection pane="bottomLeft" activeCell="Q1" sqref="Q1:Q1048576"/>
    </sheetView>
  </sheetViews>
  <sheetFormatPr baseColWidth="10" defaultColWidth="12.6640625" defaultRowHeight="14.4"/>
  <cols>
    <col min="1" max="1" width="3.44140625" style="9" customWidth="1"/>
    <col min="2" max="2" width="17.88671875" style="9" bestFit="1" customWidth="1"/>
    <col min="3" max="3" width="7.88671875" style="9" customWidth="1"/>
    <col min="4" max="4" width="23.6640625" style="9" customWidth="1"/>
    <col min="5" max="5" width="34.88671875" style="9" customWidth="1"/>
    <col min="6" max="6" width="17.44140625" customWidth="1"/>
    <col min="7" max="7" width="21.109375" style="76" customWidth="1"/>
    <col min="8" max="9" width="17.44140625" customWidth="1"/>
    <col min="10" max="10" width="21.88671875" style="8" customWidth="1"/>
    <col min="11" max="12" width="17.44140625" style="8" customWidth="1"/>
    <col min="13" max="13" width="28.109375" style="8" customWidth="1"/>
    <col min="14" max="14" width="17.44140625" customWidth="1"/>
    <col min="15" max="15" width="7.6640625" style="9" customWidth="1"/>
    <col min="16" max="17" width="7.44140625" style="9" customWidth="1"/>
    <col min="18" max="18" width="7.6640625" style="9" customWidth="1"/>
    <col min="19" max="19" width="13.6640625" style="9" bestFit="1" customWidth="1"/>
    <col min="20" max="20" width="27.44140625" style="14" customWidth="1"/>
    <col min="21" max="21" width="27.88671875" style="14" customWidth="1"/>
    <col min="22" max="22" width="7.6640625" style="9" customWidth="1"/>
    <col min="23" max="23" width="7.44140625" style="9" customWidth="1"/>
    <col min="24" max="24" width="7.6640625" style="9" customWidth="1"/>
    <col min="25" max="25" width="13.6640625" style="9" bestFit="1" customWidth="1"/>
    <col min="26" max="26" width="33.6640625" style="9" customWidth="1"/>
    <col min="27" max="27" width="3.6640625" customWidth="1"/>
    <col min="28" max="28" width="17.44140625" style="66" customWidth="1"/>
    <col min="29" max="34" width="17.44140625" style="9" customWidth="1"/>
    <col min="35" max="35" width="17.44140625" style="67" customWidth="1"/>
    <col min="36" max="36" width="3.33203125" style="9" customWidth="1"/>
    <col min="37" max="16384" width="12.6640625" style="9"/>
  </cols>
  <sheetData>
    <row r="1" spans="2:52">
      <c r="G1"/>
      <c r="J1"/>
      <c r="K1"/>
      <c r="L1"/>
      <c r="M1"/>
      <c r="AB1" s="545" t="s">
        <v>397</v>
      </c>
      <c r="AC1" s="546"/>
      <c r="AD1" s="546"/>
      <c r="AE1" s="546"/>
      <c r="AF1" s="546"/>
      <c r="AG1" s="546"/>
      <c r="AH1" s="546"/>
      <c r="AI1" s="547"/>
    </row>
    <row r="2" spans="2:52" ht="15.75" customHeight="1">
      <c r="G2"/>
      <c r="J2"/>
      <c r="K2"/>
      <c r="L2"/>
      <c r="M2"/>
      <c r="AB2" s="545"/>
      <c r="AC2" s="546"/>
      <c r="AD2" s="546"/>
      <c r="AE2" s="546"/>
      <c r="AF2" s="546"/>
      <c r="AG2" s="546"/>
      <c r="AH2" s="546"/>
      <c r="AI2" s="547"/>
    </row>
    <row r="3" spans="2:52" ht="15" thickBot="1">
      <c r="B3" s="15"/>
      <c r="C3" s="15"/>
      <c r="D3" s="15"/>
      <c r="E3" s="15"/>
      <c r="F3" s="5"/>
      <c r="G3" s="5"/>
      <c r="H3" s="5"/>
      <c r="I3" s="5"/>
      <c r="J3" s="5"/>
      <c r="K3" s="5"/>
      <c r="L3" s="5"/>
      <c r="M3" s="5"/>
      <c r="N3" s="5"/>
      <c r="O3" s="15"/>
      <c r="P3" s="15"/>
      <c r="Q3" s="15"/>
      <c r="R3" s="15"/>
      <c r="S3" s="15"/>
      <c r="T3" s="16"/>
      <c r="U3" s="16"/>
      <c r="V3" s="15"/>
      <c r="W3" s="15"/>
      <c r="X3" s="15"/>
      <c r="Y3" s="15"/>
      <c r="Z3" s="15"/>
      <c r="AB3" s="548" t="s">
        <v>398</v>
      </c>
      <c r="AC3" s="549"/>
      <c r="AD3" s="549"/>
      <c r="AE3" s="549"/>
      <c r="AF3" s="549"/>
      <c r="AG3" s="550" t="s">
        <v>399</v>
      </c>
      <c r="AH3" s="550"/>
      <c r="AI3" s="551"/>
      <c r="AL3" s="552" t="s">
        <v>400</v>
      </c>
      <c r="AM3" s="552"/>
      <c r="AN3" s="552"/>
      <c r="AO3" s="552"/>
      <c r="AP3" s="552"/>
      <c r="AQ3" s="552"/>
      <c r="AR3" s="552"/>
      <c r="AS3" s="552"/>
      <c r="AT3" s="552"/>
      <c r="AU3" s="552"/>
      <c r="AV3" s="552"/>
      <c r="AW3" s="552"/>
      <c r="AX3" s="552"/>
      <c r="AY3" s="552"/>
      <c r="AZ3" s="552"/>
    </row>
    <row r="4" spans="2:52" ht="15" customHeight="1">
      <c r="B4" s="566" t="s">
        <v>401</v>
      </c>
      <c r="C4" s="566" t="s">
        <v>402</v>
      </c>
      <c r="D4" s="555" t="s">
        <v>403</v>
      </c>
      <c r="E4" s="566" t="s">
        <v>1</v>
      </c>
      <c r="F4" s="542" t="s">
        <v>404</v>
      </c>
      <c r="G4" s="542" t="s">
        <v>405</v>
      </c>
      <c r="H4" s="542" t="s">
        <v>406</v>
      </c>
      <c r="I4" s="544" t="s">
        <v>407</v>
      </c>
      <c r="J4" s="542" t="s">
        <v>408</v>
      </c>
      <c r="K4" s="542" t="s">
        <v>409</v>
      </c>
      <c r="L4" s="544" t="s">
        <v>410</v>
      </c>
      <c r="M4" s="542" t="s">
        <v>411</v>
      </c>
      <c r="N4" s="542" t="s">
        <v>412</v>
      </c>
      <c r="O4" s="559" t="s">
        <v>413</v>
      </c>
      <c r="P4" s="559"/>
      <c r="Q4" s="559"/>
      <c r="R4" s="559"/>
      <c r="S4" s="560" t="s">
        <v>414</v>
      </c>
      <c r="T4" s="562" t="s">
        <v>415</v>
      </c>
      <c r="U4" s="562" t="s">
        <v>416</v>
      </c>
      <c r="V4" s="565" t="s">
        <v>417</v>
      </c>
      <c r="W4" s="565"/>
      <c r="X4" s="565"/>
      <c r="Y4" s="553" t="s">
        <v>418</v>
      </c>
      <c r="Z4" s="555" t="s">
        <v>128</v>
      </c>
      <c r="AB4" s="17" t="s">
        <v>419</v>
      </c>
      <c r="AC4" s="18" t="s">
        <v>334</v>
      </c>
      <c r="AD4" s="18" t="s">
        <v>336</v>
      </c>
      <c r="AE4" s="18" t="s">
        <v>338</v>
      </c>
      <c r="AF4" s="18" t="s">
        <v>420</v>
      </c>
      <c r="AG4" s="557" t="s">
        <v>421</v>
      </c>
      <c r="AH4" s="557"/>
      <c r="AI4" s="558"/>
      <c r="AL4" s="552"/>
      <c r="AM4" s="552"/>
      <c r="AN4" s="552"/>
      <c r="AO4" s="552"/>
      <c r="AP4" s="552"/>
      <c r="AQ4" s="552"/>
      <c r="AR4" s="552"/>
      <c r="AS4" s="552"/>
      <c r="AT4" s="552"/>
      <c r="AU4" s="552"/>
      <c r="AV4" s="552"/>
      <c r="AW4" s="552"/>
      <c r="AX4" s="552"/>
      <c r="AY4" s="552"/>
      <c r="AZ4" s="552"/>
    </row>
    <row r="5" spans="2:52" ht="15" thickBot="1">
      <c r="B5" s="556"/>
      <c r="C5" s="556"/>
      <c r="D5" s="556"/>
      <c r="E5" s="556"/>
      <c r="F5" s="543"/>
      <c r="G5" s="543"/>
      <c r="H5" s="543"/>
      <c r="I5" s="543"/>
      <c r="J5" s="543"/>
      <c r="K5" s="543"/>
      <c r="L5" s="543"/>
      <c r="M5" s="543"/>
      <c r="N5" s="543"/>
      <c r="O5" s="19" t="s">
        <v>422</v>
      </c>
      <c r="P5" s="19" t="s">
        <v>961</v>
      </c>
      <c r="Q5" s="20" t="s">
        <v>958</v>
      </c>
      <c r="R5" s="20" t="s">
        <v>423</v>
      </c>
      <c r="S5" s="561"/>
      <c r="T5" s="563"/>
      <c r="U5" s="564"/>
      <c r="V5" s="21" t="s">
        <v>957</v>
      </c>
      <c r="W5" s="21" t="s">
        <v>424</v>
      </c>
      <c r="X5" s="22" t="s">
        <v>423</v>
      </c>
      <c r="Y5" s="554"/>
      <c r="Z5" s="556"/>
      <c r="AB5" s="23">
        <v>1</v>
      </c>
      <c r="AC5" s="24">
        <v>2</v>
      </c>
      <c r="AD5" s="24">
        <v>3</v>
      </c>
      <c r="AE5" s="24">
        <v>4</v>
      </c>
      <c r="AF5" s="24">
        <v>5</v>
      </c>
      <c r="AG5" s="25">
        <v>1</v>
      </c>
      <c r="AH5" s="25">
        <v>2</v>
      </c>
      <c r="AI5" s="26">
        <v>3</v>
      </c>
    </row>
    <row r="6" spans="2:52" ht="57.6">
      <c r="B6" s="27" t="s">
        <v>270</v>
      </c>
      <c r="C6" s="27" t="s">
        <v>425</v>
      </c>
      <c r="D6" s="28" t="s">
        <v>426</v>
      </c>
      <c r="E6" s="28" t="s">
        <v>427</v>
      </c>
      <c r="F6" s="29" t="s">
        <v>428</v>
      </c>
      <c r="G6" s="28" t="s">
        <v>429</v>
      </c>
      <c r="H6" s="27" t="s">
        <v>430</v>
      </c>
      <c r="I6" s="27" t="s">
        <v>431</v>
      </c>
      <c r="J6" s="28" t="s">
        <v>432</v>
      </c>
      <c r="K6" s="28" t="s">
        <v>433</v>
      </c>
      <c r="L6" s="28" t="s">
        <v>434</v>
      </c>
      <c r="M6" s="28" t="s">
        <v>435</v>
      </c>
      <c r="N6" s="27" t="s">
        <v>431</v>
      </c>
      <c r="O6" s="30">
        <v>2</v>
      </c>
      <c r="P6" s="30">
        <v>4</v>
      </c>
      <c r="Q6" s="30" t="s">
        <v>962</v>
      </c>
      <c r="R6" s="30">
        <v>0</v>
      </c>
      <c r="S6" s="31">
        <f>IF(Q6="NA",SQRT(O6*P6)+R6,SQRT(O6*SQRT(P6*Q6))+R6)</f>
        <v>2.8284271247461903</v>
      </c>
      <c r="T6" s="32" t="s">
        <v>436</v>
      </c>
      <c r="U6" s="32" t="s">
        <v>437</v>
      </c>
      <c r="V6" s="33">
        <v>1</v>
      </c>
      <c r="W6" s="33">
        <v>1</v>
      </c>
      <c r="X6" s="33">
        <v>1</v>
      </c>
      <c r="Y6" s="34">
        <f>IF((SQRT(V6*W6)+X6)&gt;1,(SQRT(V6*W6)+X6),1)</f>
        <v>2</v>
      </c>
      <c r="Z6" s="35"/>
      <c r="AB6" s="36" t="s">
        <v>438</v>
      </c>
      <c r="AC6" s="37" t="s">
        <v>439</v>
      </c>
      <c r="AD6" s="37" t="s">
        <v>440</v>
      </c>
      <c r="AE6" s="37" t="s">
        <v>441</v>
      </c>
      <c r="AF6" s="37" t="s">
        <v>442</v>
      </c>
      <c r="AG6" s="37" t="s">
        <v>443</v>
      </c>
      <c r="AH6" s="37" t="s">
        <v>444</v>
      </c>
      <c r="AI6" s="38" t="s">
        <v>445</v>
      </c>
    </row>
    <row r="7" spans="2:52" ht="99.9" customHeight="1">
      <c r="B7" s="39" t="s">
        <v>150</v>
      </c>
      <c r="C7" s="39" t="s">
        <v>446</v>
      </c>
      <c r="D7" s="40" t="s">
        <v>447</v>
      </c>
      <c r="E7" s="40" t="s">
        <v>448</v>
      </c>
      <c r="F7" s="41" t="s">
        <v>449</v>
      </c>
      <c r="G7" s="40" t="s">
        <v>450</v>
      </c>
      <c r="H7" s="42" t="s">
        <v>430</v>
      </c>
      <c r="I7" s="41" t="s">
        <v>451</v>
      </c>
      <c r="J7" s="40" t="s">
        <v>452</v>
      </c>
      <c r="K7" s="40" t="s">
        <v>453</v>
      </c>
      <c r="L7" s="40" t="s">
        <v>454</v>
      </c>
      <c r="M7" s="40" t="s">
        <v>455</v>
      </c>
      <c r="N7" s="41" t="s">
        <v>456</v>
      </c>
      <c r="O7" s="43">
        <v>1</v>
      </c>
      <c r="P7" s="43">
        <v>5</v>
      </c>
      <c r="Q7" s="43" t="s">
        <v>962</v>
      </c>
      <c r="R7" s="43">
        <v>0</v>
      </c>
      <c r="S7" s="44">
        <f t="shared" ref="S7:S50" si="0">IF(Q7="NA",SQRT(O7*P7)+R7,SQRT(O7*SQRT(P7*Q7))+R7)</f>
        <v>2.2360679774997898</v>
      </c>
      <c r="T7" s="45" t="s">
        <v>433</v>
      </c>
      <c r="U7" s="45" t="s">
        <v>433</v>
      </c>
      <c r="V7" s="46">
        <v>1</v>
      </c>
      <c r="W7" s="46">
        <v>5</v>
      </c>
      <c r="X7" s="46">
        <v>0</v>
      </c>
      <c r="Y7" s="47">
        <f>IF((SQRT(V7*W7)+X7)&gt;1,(SQRT(V7*W7)+X7),1)</f>
        <v>2.2360679774997898</v>
      </c>
      <c r="Z7" s="48"/>
      <c r="AB7" s="36"/>
      <c r="AC7" s="37"/>
      <c r="AD7" s="37"/>
      <c r="AE7" s="37"/>
      <c r="AF7" s="37"/>
      <c r="AG7" s="48"/>
      <c r="AH7" s="48"/>
      <c r="AI7" s="49"/>
    </row>
    <row r="8" spans="2:52" ht="57.6">
      <c r="B8" s="50" t="s">
        <v>248</v>
      </c>
      <c r="C8" s="50" t="s">
        <v>457</v>
      </c>
      <c r="D8" s="51" t="s">
        <v>458</v>
      </c>
      <c r="E8" s="51" t="s">
        <v>459</v>
      </c>
      <c r="F8" s="52" t="s">
        <v>428</v>
      </c>
      <c r="G8" s="51" t="s">
        <v>460</v>
      </c>
      <c r="H8" s="53" t="s">
        <v>430</v>
      </c>
      <c r="I8" s="37"/>
      <c r="J8" s="54"/>
      <c r="K8" s="54"/>
      <c r="L8" s="54"/>
      <c r="M8" s="54"/>
      <c r="N8" s="37"/>
      <c r="O8" s="55">
        <v>1</v>
      </c>
      <c r="P8" s="55">
        <v>1</v>
      </c>
      <c r="Q8" s="386" t="s">
        <v>962</v>
      </c>
      <c r="R8" s="55">
        <v>0</v>
      </c>
      <c r="S8" s="56">
        <f t="shared" si="0"/>
        <v>1</v>
      </c>
      <c r="T8" s="57"/>
      <c r="U8" s="57"/>
      <c r="V8" s="58">
        <v>1</v>
      </c>
      <c r="W8" s="58">
        <v>1</v>
      </c>
      <c r="X8" s="58">
        <v>0</v>
      </c>
      <c r="Y8" s="59">
        <f t="shared" ref="Y8:Y50" si="1">IF((SQRT(V8*W8)+X8)&gt;1,(SQRT(V8*W8)+X8),1)</f>
        <v>1</v>
      </c>
      <c r="Z8" s="48"/>
      <c r="AB8" s="36"/>
      <c r="AC8" s="37"/>
      <c r="AD8" s="37"/>
      <c r="AE8" s="37"/>
      <c r="AF8" s="37"/>
      <c r="AG8" s="48"/>
      <c r="AH8" s="48"/>
      <c r="AI8" s="49"/>
    </row>
    <row r="9" spans="2:52" ht="43.2">
      <c r="B9" s="50" t="s">
        <v>248</v>
      </c>
      <c r="C9" s="50" t="s">
        <v>461</v>
      </c>
      <c r="D9" s="51" t="s">
        <v>462</v>
      </c>
      <c r="E9" s="51" t="s">
        <v>463</v>
      </c>
      <c r="F9" s="52" t="s">
        <v>428</v>
      </c>
      <c r="G9" s="51" t="s">
        <v>464</v>
      </c>
      <c r="H9" s="53" t="s">
        <v>430</v>
      </c>
      <c r="I9" s="37"/>
      <c r="J9" s="54"/>
      <c r="K9" s="54"/>
      <c r="L9" s="54"/>
      <c r="M9" s="54"/>
      <c r="N9" s="37"/>
      <c r="O9" s="55">
        <v>1</v>
      </c>
      <c r="P9" s="55">
        <v>1</v>
      </c>
      <c r="Q9" s="386" t="s">
        <v>962</v>
      </c>
      <c r="R9" s="55">
        <v>0</v>
      </c>
      <c r="S9" s="56">
        <f t="shared" si="0"/>
        <v>1</v>
      </c>
      <c r="T9" s="57"/>
      <c r="U9" s="57"/>
      <c r="V9" s="58">
        <v>1</v>
      </c>
      <c r="W9" s="58">
        <v>1</v>
      </c>
      <c r="X9" s="58">
        <v>0</v>
      </c>
      <c r="Y9" s="59">
        <f t="shared" si="1"/>
        <v>1</v>
      </c>
      <c r="Z9" s="48"/>
      <c r="AB9" s="36"/>
      <c r="AC9" s="37"/>
      <c r="AD9" s="37"/>
      <c r="AE9" s="37"/>
      <c r="AF9" s="37"/>
      <c r="AG9" s="48"/>
      <c r="AH9" s="48"/>
      <c r="AI9" s="49"/>
    </row>
    <row r="10" spans="2:52" ht="57.6">
      <c r="B10" s="50" t="s">
        <v>248</v>
      </c>
      <c r="C10" s="50" t="s">
        <v>465</v>
      </c>
      <c r="D10" s="51" t="s">
        <v>466</v>
      </c>
      <c r="E10" s="51" t="s">
        <v>467</v>
      </c>
      <c r="F10" s="52" t="s">
        <v>468</v>
      </c>
      <c r="G10" s="51" t="s">
        <v>460</v>
      </c>
      <c r="H10" s="53" t="s">
        <v>430</v>
      </c>
      <c r="I10" s="37"/>
      <c r="J10" s="54"/>
      <c r="K10" s="54"/>
      <c r="L10" s="54"/>
      <c r="M10" s="54"/>
      <c r="N10" s="37"/>
      <c r="O10" s="55">
        <v>1</v>
      </c>
      <c r="P10" s="55">
        <v>1</v>
      </c>
      <c r="Q10" s="386" t="s">
        <v>962</v>
      </c>
      <c r="R10" s="55">
        <v>0</v>
      </c>
      <c r="S10" s="56">
        <f t="shared" si="0"/>
        <v>1</v>
      </c>
      <c r="T10" s="57"/>
      <c r="U10" s="57"/>
      <c r="V10" s="58">
        <v>1</v>
      </c>
      <c r="W10" s="58">
        <v>1</v>
      </c>
      <c r="X10" s="58">
        <v>0</v>
      </c>
      <c r="Y10" s="59">
        <f t="shared" si="1"/>
        <v>1</v>
      </c>
      <c r="Z10" s="48"/>
      <c r="AB10" s="36"/>
      <c r="AC10" s="37"/>
      <c r="AD10" s="37"/>
      <c r="AE10" s="37"/>
      <c r="AF10" s="37"/>
      <c r="AG10" s="48"/>
      <c r="AH10" s="48"/>
      <c r="AI10" s="49"/>
    </row>
    <row r="11" spans="2:52" ht="57.6">
      <c r="B11" s="50" t="s">
        <v>248</v>
      </c>
      <c r="C11" s="50" t="s">
        <v>469</v>
      </c>
      <c r="D11" s="51" t="s">
        <v>470</v>
      </c>
      <c r="E11" s="51" t="s">
        <v>471</v>
      </c>
      <c r="F11" s="52" t="s">
        <v>428</v>
      </c>
      <c r="G11" s="51" t="s">
        <v>460</v>
      </c>
      <c r="H11" s="53" t="s">
        <v>430</v>
      </c>
      <c r="I11" s="37"/>
      <c r="J11" s="54"/>
      <c r="K11" s="54"/>
      <c r="L11" s="54"/>
      <c r="M11" s="54"/>
      <c r="N11" s="37"/>
      <c r="O11" s="55">
        <v>1</v>
      </c>
      <c r="P11" s="55">
        <v>1</v>
      </c>
      <c r="Q11" s="386" t="s">
        <v>962</v>
      </c>
      <c r="R11" s="55">
        <v>0</v>
      </c>
      <c r="S11" s="56">
        <f t="shared" si="0"/>
        <v>1</v>
      </c>
      <c r="T11" s="57"/>
      <c r="U11" s="57"/>
      <c r="V11" s="58">
        <v>1</v>
      </c>
      <c r="W11" s="58">
        <v>1</v>
      </c>
      <c r="X11" s="58">
        <v>0</v>
      </c>
      <c r="Y11" s="59">
        <f t="shared" si="1"/>
        <v>1</v>
      </c>
      <c r="Z11" s="48"/>
      <c r="AB11" s="36"/>
      <c r="AC11" s="37"/>
      <c r="AD11" s="37"/>
      <c r="AE11" s="37"/>
      <c r="AF11" s="37"/>
      <c r="AG11" s="48"/>
      <c r="AH11" s="48"/>
      <c r="AI11" s="49"/>
    </row>
    <row r="12" spans="2:52" ht="86.4">
      <c r="B12" s="50" t="s">
        <v>248</v>
      </c>
      <c r="C12" s="50" t="s">
        <v>472</v>
      </c>
      <c r="D12" s="51" t="s">
        <v>473</v>
      </c>
      <c r="E12" s="51" t="s">
        <v>474</v>
      </c>
      <c r="F12" s="53" t="s">
        <v>475</v>
      </c>
      <c r="G12" s="51" t="s">
        <v>460</v>
      </c>
      <c r="H12" s="53" t="s">
        <v>430</v>
      </c>
      <c r="I12" s="37"/>
      <c r="J12" s="54"/>
      <c r="K12" s="54"/>
      <c r="L12" s="54"/>
      <c r="M12" s="54"/>
      <c r="N12" s="37"/>
      <c r="O12" s="55">
        <v>1</v>
      </c>
      <c r="P12" s="55">
        <v>1</v>
      </c>
      <c r="Q12" s="386" t="s">
        <v>962</v>
      </c>
      <c r="R12" s="55">
        <v>0</v>
      </c>
      <c r="S12" s="56">
        <f t="shared" si="0"/>
        <v>1</v>
      </c>
      <c r="T12" s="57"/>
      <c r="U12" s="57"/>
      <c r="V12" s="58">
        <v>1</v>
      </c>
      <c r="W12" s="58">
        <v>1</v>
      </c>
      <c r="X12" s="58">
        <v>0</v>
      </c>
      <c r="Y12" s="59">
        <f t="shared" si="1"/>
        <v>1</v>
      </c>
      <c r="Z12" s="48"/>
      <c r="AB12" s="36"/>
      <c r="AC12" s="37"/>
      <c r="AD12" s="37"/>
      <c r="AE12" s="37"/>
      <c r="AF12" s="37"/>
      <c r="AG12" s="48"/>
      <c r="AH12" s="48"/>
      <c r="AI12" s="49"/>
    </row>
    <row r="13" spans="2:52" ht="72">
      <c r="B13" s="50" t="s">
        <v>248</v>
      </c>
      <c r="C13" s="50" t="s">
        <v>476</v>
      </c>
      <c r="D13" s="51" t="s">
        <v>477</v>
      </c>
      <c r="E13" s="51" t="s">
        <v>478</v>
      </c>
      <c r="F13" s="52" t="s">
        <v>468</v>
      </c>
      <c r="G13" s="51" t="s">
        <v>479</v>
      </c>
      <c r="H13" s="53" t="s">
        <v>430</v>
      </c>
      <c r="I13" s="37"/>
      <c r="J13" s="54"/>
      <c r="K13" s="54"/>
      <c r="L13" s="54"/>
      <c r="M13" s="54"/>
      <c r="N13" s="37"/>
      <c r="O13" s="55">
        <v>1</v>
      </c>
      <c r="P13" s="55">
        <v>1</v>
      </c>
      <c r="Q13" s="386" t="s">
        <v>962</v>
      </c>
      <c r="R13" s="55">
        <v>0</v>
      </c>
      <c r="S13" s="56">
        <f t="shared" si="0"/>
        <v>1</v>
      </c>
      <c r="T13" s="57"/>
      <c r="U13" s="57"/>
      <c r="V13" s="58">
        <v>1</v>
      </c>
      <c r="W13" s="58">
        <v>1</v>
      </c>
      <c r="X13" s="58">
        <v>0</v>
      </c>
      <c r="Y13" s="59">
        <f t="shared" si="1"/>
        <v>1</v>
      </c>
      <c r="Z13" s="48"/>
      <c r="AB13" s="36"/>
      <c r="AC13" s="37"/>
      <c r="AD13" s="37"/>
      <c r="AE13" s="37"/>
      <c r="AF13" s="37"/>
      <c r="AG13" s="48"/>
      <c r="AH13" s="48"/>
      <c r="AI13" s="49"/>
    </row>
    <row r="14" spans="2:52" ht="72">
      <c r="B14" s="50" t="s">
        <v>248</v>
      </c>
      <c r="C14" s="50" t="s">
        <v>480</v>
      </c>
      <c r="D14" s="51" t="s">
        <v>481</v>
      </c>
      <c r="E14" s="51" t="s">
        <v>482</v>
      </c>
      <c r="F14" s="52" t="s">
        <v>483</v>
      </c>
      <c r="G14" s="51" t="s">
        <v>460</v>
      </c>
      <c r="H14" s="53" t="s">
        <v>430</v>
      </c>
      <c r="I14" s="37"/>
      <c r="J14" s="54"/>
      <c r="K14" s="54"/>
      <c r="L14" s="54"/>
      <c r="M14" s="54"/>
      <c r="N14" s="37"/>
      <c r="O14" s="55">
        <v>1</v>
      </c>
      <c r="P14" s="55">
        <v>1</v>
      </c>
      <c r="Q14" s="386" t="s">
        <v>962</v>
      </c>
      <c r="R14" s="55">
        <v>0</v>
      </c>
      <c r="S14" s="56">
        <f t="shared" si="0"/>
        <v>1</v>
      </c>
      <c r="T14" s="57"/>
      <c r="U14" s="57"/>
      <c r="V14" s="58">
        <v>1</v>
      </c>
      <c r="W14" s="58">
        <v>1</v>
      </c>
      <c r="X14" s="58">
        <v>0</v>
      </c>
      <c r="Y14" s="59">
        <f t="shared" si="1"/>
        <v>1</v>
      </c>
      <c r="Z14" s="48"/>
      <c r="AB14" s="36"/>
      <c r="AC14" s="37"/>
      <c r="AD14" s="37"/>
      <c r="AE14" s="37"/>
      <c r="AF14" s="37"/>
      <c r="AG14" s="48"/>
      <c r="AH14" s="48"/>
      <c r="AI14" s="49"/>
    </row>
    <row r="15" spans="2:52" ht="72">
      <c r="B15" s="50" t="s">
        <v>248</v>
      </c>
      <c r="C15" s="50" t="s">
        <v>484</v>
      </c>
      <c r="D15" s="51" t="s">
        <v>481</v>
      </c>
      <c r="E15" s="51" t="s">
        <v>482</v>
      </c>
      <c r="F15" s="52" t="s">
        <v>483</v>
      </c>
      <c r="G15" s="51" t="s">
        <v>485</v>
      </c>
      <c r="H15" s="53" t="s">
        <v>486</v>
      </c>
      <c r="I15" s="37"/>
      <c r="J15" s="54"/>
      <c r="K15" s="54"/>
      <c r="L15" s="54"/>
      <c r="M15" s="54"/>
      <c r="N15" s="37"/>
      <c r="O15" s="55">
        <v>1</v>
      </c>
      <c r="P15" s="55">
        <v>1</v>
      </c>
      <c r="Q15" s="386" t="s">
        <v>962</v>
      </c>
      <c r="R15" s="55">
        <v>0</v>
      </c>
      <c r="S15" s="56">
        <f t="shared" si="0"/>
        <v>1</v>
      </c>
      <c r="T15" s="57"/>
      <c r="U15" s="57"/>
      <c r="V15" s="58">
        <v>1</v>
      </c>
      <c r="W15" s="58">
        <v>1</v>
      </c>
      <c r="X15" s="58">
        <v>0</v>
      </c>
      <c r="Y15" s="59">
        <f t="shared" si="1"/>
        <v>1</v>
      </c>
      <c r="Z15" s="48"/>
      <c r="AB15" s="36"/>
      <c r="AC15" s="37"/>
      <c r="AD15" s="37"/>
      <c r="AE15" s="37"/>
      <c r="AF15" s="37"/>
      <c r="AG15" s="48"/>
      <c r="AH15" s="48"/>
      <c r="AI15" s="49"/>
    </row>
    <row r="16" spans="2:52" ht="72">
      <c r="B16" s="50" t="s">
        <v>248</v>
      </c>
      <c r="C16" s="50" t="s">
        <v>487</v>
      </c>
      <c r="D16" s="51" t="s">
        <v>488</v>
      </c>
      <c r="E16" s="51" t="s">
        <v>489</v>
      </c>
      <c r="F16" s="52" t="s">
        <v>490</v>
      </c>
      <c r="G16" s="51" t="s">
        <v>491</v>
      </c>
      <c r="H16" s="53" t="s">
        <v>486</v>
      </c>
      <c r="I16" s="37"/>
      <c r="J16" s="54"/>
      <c r="K16" s="54"/>
      <c r="L16" s="54"/>
      <c r="M16" s="54"/>
      <c r="N16" s="37"/>
      <c r="O16" s="55">
        <v>1</v>
      </c>
      <c r="P16" s="55">
        <v>1</v>
      </c>
      <c r="Q16" s="386" t="s">
        <v>962</v>
      </c>
      <c r="R16" s="55">
        <v>0</v>
      </c>
      <c r="S16" s="56">
        <f t="shared" si="0"/>
        <v>1</v>
      </c>
      <c r="T16" s="57"/>
      <c r="U16" s="57"/>
      <c r="V16" s="58">
        <v>1</v>
      </c>
      <c r="W16" s="58">
        <v>1</v>
      </c>
      <c r="X16" s="58">
        <v>0</v>
      </c>
      <c r="Y16" s="59">
        <f t="shared" si="1"/>
        <v>1</v>
      </c>
      <c r="Z16" s="48"/>
      <c r="AB16" s="36"/>
      <c r="AC16" s="37"/>
      <c r="AD16" s="37"/>
      <c r="AE16" s="37"/>
      <c r="AF16" s="37"/>
      <c r="AG16" s="48"/>
      <c r="AH16" s="48"/>
      <c r="AI16" s="49"/>
    </row>
    <row r="17" spans="2:35" ht="72">
      <c r="B17" s="50" t="s">
        <v>248</v>
      </c>
      <c r="C17" s="50" t="s">
        <v>492</v>
      </c>
      <c r="D17" s="51" t="s">
        <v>493</v>
      </c>
      <c r="E17" s="51" t="s">
        <v>494</v>
      </c>
      <c r="F17" s="52" t="s">
        <v>468</v>
      </c>
      <c r="G17" s="51" t="s">
        <v>495</v>
      </c>
      <c r="H17" s="53" t="s">
        <v>486</v>
      </c>
      <c r="I17" s="37"/>
      <c r="J17" s="54"/>
      <c r="K17" s="54"/>
      <c r="L17" s="54"/>
      <c r="M17" s="54"/>
      <c r="N17" s="37"/>
      <c r="O17" s="55">
        <v>1</v>
      </c>
      <c r="P17" s="55">
        <v>1</v>
      </c>
      <c r="Q17" s="386" t="s">
        <v>962</v>
      </c>
      <c r="R17" s="55">
        <v>0</v>
      </c>
      <c r="S17" s="56">
        <f t="shared" si="0"/>
        <v>1</v>
      </c>
      <c r="T17" s="57"/>
      <c r="U17" s="57"/>
      <c r="V17" s="58">
        <v>1</v>
      </c>
      <c r="W17" s="58">
        <v>1</v>
      </c>
      <c r="X17" s="58">
        <v>0</v>
      </c>
      <c r="Y17" s="59">
        <f t="shared" si="1"/>
        <v>1</v>
      </c>
      <c r="Z17" s="48"/>
      <c r="AB17" s="36"/>
      <c r="AC17" s="37"/>
      <c r="AD17" s="37"/>
      <c r="AE17" s="37"/>
      <c r="AF17" s="37"/>
      <c r="AG17" s="48"/>
      <c r="AH17" s="48"/>
      <c r="AI17" s="49"/>
    </row>
    <row r="18" spans="2:35" ht="57.6">
      <c r="B18" s="50" t="s">
        <v>270</v>
      </c>
      <c r="C18" s="50" t="s">
        <v>496</v>
      </c>
      <c r="D18" s="51" t="s">
        <v>458</v>
      </c>
      <c r="E18" s="51" t="s">
        <v>497</v>
      </c>
      <c r="F18" s="52" t="s">
        <v>428</v>
      </c>
      <c r="G18" s="51" t="s">
        <v>498</v>
      </c>
      <c r="H18" s="53" t="s">
        <v>430</v>
      </c>
      <c r="I18" s="37"/>
      <c r="J18" s="54"/>
      <c r="K18" s="54"/>
      <c r="L18" s="54"/>
      <c r="M18" s="54"/>
      <c r="N18" s="37"/>
      <c r="O18" s="55">
        <v>1</v>
      </c>
      <c r="P18" s="55">
        <v>1</v>
      </c>
      <c r="Q18" s="386" t="s">
        <v>962</v>
      </c>
      <c r="R18" s="55">
        <v>0</v>
      </c>
      <c r="S18" s="56">
        <f t="shared" si="0"/>
        <v>1</v>
      </c>
      <c r="T18" s="57"/>
      <c r="U18" s="57"/>
      <c r="V18" s="58">
        <v>1</v>
      </c>
      <c r="W18" s="58">
        <v>1</v>
      </c>
      <c r="X18" s="58">
        <v>0</v>
      </c>
      <c r="Y18" s="59">
        <f t="shared" si="1"/>
        <v>1</v>
      </c>
      <c r="Z18" s="48"/>
      <c r="AB18" s="36"/>
      <c r="AC18" s="37"/>
      <c r="AD18" s="37"/>
      <c r="AE18" s="37"/>
      <c r="AF18" s="37"/>
      <c r="AG18" s="48"/>
      <c r="AH18" s="48"/>
      <c r="AI18" s="49"/>
    </row>
    <row r="19" spans="2:35" ht="57.6">
      <c r="B19" s="50" t="s">
        <v>270</v>
      </c>
      <c r="C19" s="50" t="s">
        <v>499</v>
      </c>
      <c r="D19" s="51" t="s">
        <v>500</v>
      </c>
      <c r="E19" s="51" t="s">
        <v>501</v>
      </c>
      <c r="F19" s="52" t="s">
        <v>428</v>
      </c>
      <c r="G19" s="51" t="s">
        <v>502</v>
      </c>
      <c r="H19" s="53" t="s">
        <v>430</v>
      </c>
      <c r="I19" s="37"/>
      <c r="J19" s="54"/>
      <c r="K19" s="54"/>
      <c r="L19" s="54"/>
      <c r="M19" s="54"/>
      <c r="N19" s="37"/>
      <c r="O19" s="55">
        <v>1</v>
      </c>
      <c r="P19" s="55">
        <v>1</v>
      </c>
      <c r="Q19" s="386" t="s">
        <v>962</v>
      </c>
      <c r="R19" s="55">
        <v>0</v>
      </c>
      <c r="S19" s="56">
        <f t="shared" si="0"/>
        <v>1</v>
      </c>
      <c r="T19" s="57"/>
      <c r="U19" s="57"/>
      <c r="V19" s="58">
        <v>1</v>
      </c>
      <c r="W19" s="58">
        <v>1</v>
      </c>
      <c r="X19" s="58">
        <v>0</v>
      </c>
      <c r="Y19" s="59">
        <f t="shared" si="1"/>
        <v>1</v>
      </c>
      <c r="Z19" s="48"/>
      <c r="AB19" s="36"/>
      <c r="AC19" s="37"/>
      <c r="AD19" s="37"/>
      <c r="AE19" s="37"/>
      <c r="AF19" s="37"/>
      <c r="AG19" s="48"/>
      <c r="AH19" s="48"/>
      <c r="AI19" s="49"/>
    </row>
    <row r="20" spans="2:35" ht="72">
      <c r="B20" s="50" t="s">
        <v>270</v>
      </c>
      <c r="C20" s="50" t="s">
        <v>503</v>
      </c>
      <c r="D20" s="51" t="s">
        <v>481</v>
      </c>
      <c r="E20" s="51" t="s">
        <v>504</v>
      </c>
      <c r="F20" s="52" t="s">
        <v>483</v>
      </c>
      <c r="G20" s="51" t="s">
        <v>505</v>
      </c>
      <c r="H20" s="53" t="s">
        <v>430</v>
      </c>
      <c r="I20" s="37"/>
      <c r="J20" s="54"/>
      <c r="K20" s="54"/>
      <c r="L20" s="54"/>
      <c r="M20" s="54"/>
      <c r="N20" s="37"/>
      <c r="O20" s="55">
        <v>1</v>
      </c>
      <c r="P20" s="55">
        <v>1</v>
      </c>
      <c r="Q20" s="386" t="s">
        <v>962</v>
      </c>
      <c r="R20" s="55">
        <v>0</v>
      </c>
      <c r="S20" s="56">
        <f t="shared" si="0"/>
        <v>1</v>
      </c>
      <c r="T20" s="57"/>
      <c r="U20" s="57"/>
      <c r="V20" s="58">
        <v>1</v>
      </c>
      <c r="W20" s="58">
        <v>1</v>
      </c>
      <c r="X20" s="58">
        <v>0</v>
      </c>
      <c r="Y20" s="59">
        <f t="shared" si="1"/>
        <v>1</v>
      </c>
      <c r="Z20" s="48"/>
      <c r="AB20" s="36"/>
      <c r="AC20" s="37"/>
      <c r="AD20" s="37"/>
      <c r="AE20" s="37"/>
      <c r="AF20" s="37"/>
      <c r="AG20" s="48"/>
      <c r="AH20" s="48"/>
      <c r="AI20" s="49"/>
    </row>
    <row r="21" spans="2:35" ht="57.6">
      <c r="B21" s="50" t="s">
        <v>270</v>
      </c>
      <c r="C21" s="50" t="s">
        <v>506</v>
      </c>
      <c r="D21" s="51" t="s">
        <v>507</v>
      </c>
      <c r="E21" s="51" t="s">
        <v>508</v>
      </c>
      <c r="F21" s="53" t="s">
        <v>509</v>
      </c>
      <c r="G21" s="51" t="s">
        <v>510</v>
      </c>
      <c r="H21" s="53" t="s">
        <v>486</v>
      </c>
      <c r="I21" s="37"/>
      <c r="J21" s="54"/>
      <c r="K21" s="54"/>
      <c r="L21" s="54"/>
      <c r="M21" s="54"/>
      <c r="N21" s="37"/>
      <c r="O21" s="55">
        <v>1</v>
      </c>
      <c r="P21" s="55">
        <v>1</v>
      </c>
      <c r="Q21" s="386" t="s">
        <v>962</v>
      </c>
      <c r="R21" s="55">
        <v>0</v>
      </c>
      <c r="S21" s="56">
        <f t="shared" si="0"/>
        <v>1</v>
      </c>
      <c r="T21" s="57"/>
      <c r="U21" s="57"/>
      <c r="V21" s="58">
        <v>1</v>
      </c>
      <c r="W21" s="58">
        <v>1</v>
      </c>
      <c r="X21" s="58">
        <v>0</v>
      </c>
      <c r="Y21" s="59">
        <f t="shared" si="1"/>
        <v>1</v>
      </c>
      <c r="Z21" s="48"/>
      <c r="AB21" s="36"/>
      <c r="AC21" s="37"/>
      <c r="AD21" s="37"/>
      <c r="AE21" s="37"/>
      <c r="AF21" s="37"/>
      <c r="AG21" s="48"/>
      <c r="AH21" s="48"/>
      <c r="AI21" s="49"/>
    </row>
    <row r="22" spans="2:35" ht="72">
      <c r="B22" s="50" t="s">
        <v>270</v>
      </c>
      <c r="C22" s="50" t="s">
        <v>511</v>
      </c>
      <c r="D22" s="51" t="s">
        <v>481</v>
      </c>
      <c r="E22" s="51" t="s">
        <v>504</v>
      </c>
      <c r="F22" s="52" t="s">
        <v>483</v>
      </c>
      <c r="G22" s="51" t="s">
        <v>512</v>
      </c>
      <c r="H22" s="53" t="s">
        <v>486</v>
      </c>
      <c r="I22" s="37"/>
      <c r="J22" s="54"/>
      <c r="K22" s="54"/>
      <c r="L22" s="54"/>
      <c r="M22" s="54"/>
      <c r="N22" s="37"/>
      <c r="O22" s="55">
        <v>1</v>
      </c>
      <c r="P22" s="55">
        <v>1</v>
      </c>
      <c r="Q22" s="386" t="s">
        <v>962</v>
      </c>
      <c r="R22" s="55">
        <v>0</v>
      </c>
      <c r="S22" s="56">
        <f t="shared" si="0"/>
        <v>1</v>
      </c>
      <c r="T22" s="57"/>
      <c r="U22" s="57"/>
      <c r="V22" s="58">
        <v>1</v>
      </c>
      <c r="W22" s="58">
        <v>1</v>
      </c>
      <c r="X22" s="58">
        <v>0</v>
      </c>
      <c r="Y22" s="59">
        <f t="shared" si="1"/>
        <v>1</v>
      </c>
      <c r="Z22" s="48"/>
      <c r="AB22" s="36"/>
      <c r="AC22" s="37"/>
      <c r="AD22" s="37"/>
      <c r="AE22" s="37"/>
      <c r="AF22" s="37"/>
      <c r="AG22" s="48"/>
      <c r="AH22" s="48"/>
      <c r="AI22" s="49"/>
    </row>
    <row r="23" spans="2:35" ht="57.6">
      <c r="B23" s="50" t="s">
        <v>280</v>
      </c>
      <c r="C23" s="50" t="s">
        <v>513</v>
      </c>
      <c r="D23" s="51" t="s">
        <v>458</v>
      </c>
      <c r="E23" s="51" t="s">
        <v>514</v>
      </c>
      <c r="F23" s="52" t="s">
        <v>428</v>
      </c>
      <c r="G23" s="51" t="s">
        <v>515</v>
      </c>
      <c r="H23" s="53" t="s">
        <v>430</v>
      </c>
      <c r="I23" s="37"/>
      <c r="J23" s="54"/>
      <c r="K23" s="54"/>
      <c r="L23" s="54"/>
      <c r="M23" s="54"/>
      <c r="N23" s="37"/>
      <c r="O23" s="55">
        <v>1</v>
      </c>
      <c r="P23" s="55">
        <v>1</v>
      </c>
      <c r="Q23" s="386" t="s">
        <v>962</v>
      </c>
      <c r="R23" s="55">
        <v>0</v>
      </c>
      <c r="S23" s="56">
        <f t="shared" si="0"/>
        <v>1</v>
      </c>
      <c r="T23" s="57"/>
      <c r="U23" s="57"/>
      <c r="V23" s="58">
        <v>1</v>
      </c>
      <c r="W23" s="58">
        <v>1</v>
      </c>
      <c r="X23" s="58">
        <v>0</v>
      </c>
      <c r="Y23" s="59">
        <f t="shared" si="1"/>
        <v>1</v>
      </c>
      <c r="Z23" s="48"/>
      <c r="AB23" s="36"/>
      <c r="AC23" s="37"/>
      <c r="AD23" s="37"/>
      <c r="AE23" s="37"/>
      <c r="AF23" s="37"/>
      <c r="AG23" s="48"/>
      <c r="AH23" s="48"/>
      <c r="AI23" s="49"/>
    </row>
    <row r="24" spans="2:35" ht="72">
      <c r="B24" s="50" t="s">
        <v>280</v>
      </c>
      <c r="C24" s="60" t="s">
        <v>516</v>
      </c>
      <c r="D24" s="51" t="s">
        <v>517</v>
      </c>
      <c r="E24" s="51" t="s">
        <v>474</v>
      </c>
      <c r="F24" s="53" t="s">
        <v>509</v>
      </c>
      <c r="G24" s="51" t="s">
        <v>518</v>
      </c>
      <c r="H24" s="53" t="s">
        <v>430</v>
      </c>
      <c r="I24" s="37"/>
      <c r="J24" s="54"/>
      <c r="K24" s="54"/>
      <c r="L24" s="54"/>
      <c r="M24" s="54"/>
      <c r="N24" s="37"/>
      <c r="O24" s="55">
        <v>1</v>
      </c>
      <c r="P24" s="55">
        <v>1</v>
      </c>
      <c r="Q24" s="386" t="s">
        <v>962</v>
      </c>
      <c r="R24" s="55">
        <v>0</v>
      </c>
      <c r="S24" s="56">
        <f t="shared" si="0"/>
        <v>1</v>
      </c>
      <c r="T24" s="61"/>
      <c r="U24" s="61"/>
      <c r="V24" s="58">
        <v>1</v>
      </c>
      <c r="W24" s="58">
        <v>1</v>
      </c>
      <c r="X24" s="58">
        <v>0</v>
      </c>
      <c r="Y24" s="59">
        <f t="shared" si="1"/>
        <v>1</v>
      </c>
      <c r="Z24" s="48"/>
      <c r="AB24" s="36"/>
      <c r="AC24" s="37"/>
      <c r="AD24" s="37"/>
      <c r="AE24" s="37"/>
      <c r="AF24" s="37"/>
      <c r="AG24" s="48"/>
      <c r="AH24" s="48"/>
      <c r="AI24" s="49"/>
    </row>
    <row r="25" spans="2:35" ht="57.6">
      <c r="B25" s="50" t="s">
        <v>280</v>
      </c>
      <c r="C25" s="60" t="s">
        <v>519</v>
      </c>
      <c r="D25" s="51" t="s">
        <v>520</v>
      </c>
      <c r="E25" s="51" t="s">
        <v>521</v>
      </c>
      <c r="F25" s="52" t="s">
        <v>428</v>
      </c>
      <c r="G25" s="51" t="s">
        <v>522</v>
      </c>
      <c r="H25" s="53" t="s">
        <v>430</v>
      </c>
      <c r="I25" s="37"/>
      <c r="J25" s="54"/>
      <c r="K25" s="54"/>
      <c r="L25" s="54"/>
      <c r="M25" s="54"/>
      <c r="N25" s="37"/>
      <c r="O25" s="55">
        <v>1</v>
      </c>
      <c r="P25" s="55">
        <v>1</v>
      </c>
      <c r="Q25" s="386" t="s">
        <v>962</v>
      </c>
      <c r="R25" s="55">
        <v>0</v>
      </c>
      <c r="S25" s="56">
        <f t="shared" si="0"/>
        <v>1</v>
      </c>
      <c r="T25" s="61"/>
      <c r="U25" s="61"/>
      <c r="V25" s="58">
        <v>1</v>
      </c>
      <c r="W25" s="58">
        <v>1</v>
      </c>
      <c r="X25" s="58">
        <v>0</v>
      </c>
      <c r="Y25" s="59">
        <f t="shared" si="1"/>
        <v>1</v>
      </c>
      <c r="Z25" s="48"/>
      <c r="AB25" s="36"/>
      <c r="AC25" s="37"/>
      <c r="AD25" s="37"/>
      <c r="AE25" s="37"/>
      <c r="AF25" s="37"/>
      <c r="AG25" s="48"/>
      <c r="AH25" s="48"/>
      <c r="AI25" s="49"/>
    </row>
    <row r="26" spans="2:35" ht="72">
      <c r="B26" s="50" t="s">
        <v>280</v>
      </c>
      <c r="C26" s="60" t="s">
        <v>523</v>
      </c>
      <c r="D26" s="51" t="s">
        <v>481</v>
      </c>
      <c r="E26" s="51" t="s">
        <v>524</v>
      </c>
      <c r="F26" s="52" t="s">
        <v>483</v>
      </c>
      <c r="G26" s="51" t="s">
        <v>525</v>
      </c>
      <c r="H26" s="53" t="s">
        <v>430</v>
      </c>
      <c r="I26" s="37"/>
      <c r="J26" s="54"/>
      <c r="K26" s="54"/>
      <c r="L26" s="54"/>
      <c r="M26" s="54"/>
      <c r="N26" s="37"/>
      <c r="O26" s="55">
        <v>1</v>
      </c>
      <c r="P26" s="55">
        <v>1</v>
      </c>
      <c r="Q26" s="386" t="s">
        <v>962</v>
      </c>
      <c r="R26" s="55">
        <v>0</v>
      </c>
      <c r="S26" s="56">
        <f t="shared" si="0"/>
        <v>1</v>
      </c>
      <c r="T26" s="61"/>
      <c r="U26" s="61"/>
      <c r="V26" s="58">
        <v>1</v>
      </c>
      <c r="W26" s="58">
        <v>1</v>
      </c>
      <c r="X26" s="58">
        <v>0</v>
      </c>
      <c r="Y26" s="59">
        <f t="shared" si="1"/>
        <v>1</v>
      </c>
      <c r="Z26" s="48"/>
      <c r="AB26" s="36"/>
      <c r="AC26" s="37"/>
      <c r="AD26" s="37"/>
      <c r="AE26" s="37"/>
      <c r="AF26" s="37"/>
      <c r="AG26" s="48"/>
      <c r="AH26" s="48"/>
      <c r="AI26" s="49"/>
    </row>
    <row r="27" spans="2:35" ht="72">
      <c r="B27" s="50" t="s">
        <v>280</v>
      </c>
      <c r="C27" s="60" t="s">
        <v>526</v>
      </c>
      <c r="D27" s="51" t="s">
        <v>527</v>
      </c>
      <c r="E27" s="51" t="s">
        <v>528</v>
      </c>
      <c r="F27" s="60" t="s">
        <v>529</v>
      </c>
      <c r="G27" s="51" t="s">
        <v>530</v>
      </c>
      <c r="H27" s="53" t="s">
        <v>430</v>
      </c>
      <c r="I27" s="37"/>
      <c r="J27" s="54"/>
      <c r="K27" s="54"/>
      <c r="L27" s="54"/>
      <c r="M27" s="54"/>
      <c r="N27" s="37"/>
      <c r="O27" s="55">
        <v>1</v>
      </c>
      <c r="P27" s="55">
        <v>1</v>
      </c>
      <c r="Q27" s="386" t="s">
        <v>962</v>
      </c>
      <c r="R27" s="55">
        <v>0</v>
      </c>
      <c r="S27" s="56">
        <f t="shared" si="0"/>
        <v>1</v>
      </c>
      <c r="T27" s="61"/>
      <c r="U27" s="61"/>
      <c r="V27" s="58">
        <v>1</v>
      </c>
      <c r="W27" s="58">
        <v>1</v>
      </c>
      <c r="X27" s="58">
        <v>0</v>
      </c>
      <c r="Y27" s="59">
        <f t="shared" si="1"/>
        <v>1</v>
      </c>
      <c r="Z27" s="48"/>
      <c r="AB27" s="36"/>
      <c r="AC27" s="37"/>
      <c r="AD27" s="37"/>
      <c r="AE27" s="37"/>
      <c r="AF27" s="37"/>
      <c r="AG27" s="48"/>
      <c r="AH27" s="48"/>
      <c r="AI27" s="49"/>
    </row>
    <row r="28" spans="2:35" ht="86.4">
      <c r="B28" s="50" t="s">
        <v>280</v>
      </c>
      <c r="C28" s="60" t="s">
        <v>531</v>
      </c>
      <c r="D28" s="51" t="s">
        <v>481</v>
      </c>
      <c r="E28" s="51" t="s">
        <v>524</v>
      </c>
      <c r="F28" s="52" t="s">
        <v>483</v>
      </c>
      <c r="G28" s="51" t="s">
        <v>532</v>
      </c>
      <c r="H28" s="53" t="s">
        <v>486</v>
      </c>
      <c r="I28" s="37"/>
      <c r="J28" s="54"/>
      <c r="K28" s="54"/>
      <c r="L28" s="54"/>
      <c r="M28" s="54"/>
      <c r="N28" s="37"/>
      <c r="O28" s="55">
        <v>1</v>
      </c>
      <c r="P28" s="55">
        <v>1</v>
      </c>
      <c r="Q28" s="386" t="s">
        <v>962</v>
      </c>
      <c r="R28" s="55">
        <v>0</v>
      </c>
      <c r="S28" s="56">
        <f t="shared" si="0"/>
        <v>1</v>
      </c>
      <c r="T28" s="61"/>
      <c r="U28" s="61"/>
      <c r="V28" s="58">
        <v>1</v>
      </c>
      <c r="W28" s="58">
        <v>1</v>
      </c>
      <c r="X28" s="58">
        <v>0</v>
      </c>
      <c r="Y28" s="59">
        <f t="shared" si="1"/>
        <v>1</v>
      </c>
      <c r="Z28" s="48"/>
      <c r="AB28" s="36"/>
      <c r="AC28" s="37"/>
      <c r="AD28" s="37"/>
      <c r="AE28" s="37"/>
      <c r="AF28" s="37"/>
      <c r="AG28" s="48"/>
      <c r="AH28" s="48"/>
      <c r="AI28" s="49"/>
    </row>
    <row r="29" spans="2:35" ht="57.6">
      <c r="B29" s="60" t="s">
        <v>533</v>
      </c>
      <c r="C29" s="60" t="s">
        <v>534</v>
      </c>
      <c r="D29" s="51" t="s">
        <v>458</v>
      </c>
      <c r="E29" s="51" t="s">
        <v>535</v>
      </c>
      <c r="F29" s="52" t="s">
        <v>428</v>
      </c>
      <c r="G29" s="51" t="s">
        <v>536</v>
      </c>
      <c r="H29" s="53" t="s">
        <v>430</v>
      </c>
      <c r="I29" s="37"/>
      <c r="J29" s="54"/>
      <c r="K29" s="54"/>
      <c r="L29" s="54"/>
      <c r="M29" s="54"/>
      <c r="N29" s="37"/>
      <c r="O29" s="55">
        <v>1</v>
      </c>
      <c r="P29" s="55">
        <v>1</v>
      </c>
      <c r="Q29" s="386" t="s">
        <v>962</v>
      </c>
      <c r="R29" s="55">
        <v>0</v>
      </c>
      <c r="S29" s="56">
        <f t="shared" si="0"/>
        <v>1</v>
      </c>
      <c r="T29" s="61"/>
      <c r="U29" s="61"/>
      <c r="V29" s="58">
        <v>1</v>
      </c>
      <c r="W29" s="58">
        <v>1</v>
      </c>
      <c r="X29" s="58">
        <v>0</v>
      </c>
      <c r="Y29" s="59">
        <f t="shared" si="1"/>
        <v>1</v>
      </c>
      <c r="Z29" s="48"/>
      <c r="AB29" s="36"/>
      <c r="AC29" s="37"/>
      <c r="AD29" s="37"/>
      <c r="AE29" s="37"/>
      <c r="AF29" s="37"/>
      <c r="AG29" s="48"/>
      <c r="AH29" s="48"/>
      <c r="AI29" s="49"/>
    </row>
    <row r="30" spans="2:35" ht="57.6">
      <c r="B30" s="60" t="s">
        <v>533</v>
      </c>
      <c r="C30" s="60" t="s">
        <v>537</v>
      </c>
      <c r="D30" s="51" t="s">
        <v>466</v>
      </c>
      <c r="E30" s="51" t="s">
        <v>467</v>
      </c>
      <c r="F30" s="52" t="s">
        <v>468</v>
      </c>
      <c r="G30" s="51" t="s">
        <v>536</v>
      </c>
      <c r="H30" s="53" t="s">
        <v>430</v>
      </c>
      <c r="I30" s="37"/>
      <c r="J30" s="54"/>
      <c r="K30" s="54"/>
      <c r="L30" s="54"/>
      <c r="M30" s="54"/>
      <c r="N30" s="37"/>
      <c r="O30" s="55">
        <v>1</v>
      </c>
      <c r="P30" s="55">
        <v>1</v>
      </c>
      <c r="Q30" s="386" t="s">
        <v>962</v>
      </c>
      <c r="R30" s="55">
        <v>0</v>
      </c>
      <c r="S30" s="56">
        <f t="shared" si="0"/>
        <v>1</v>
      </c>
      <c r="T30" s="61"/>
      <c r="U30" s="61"/>
      <c r="V30" s="58">
        <v>1</v>
      </c>
      <c r="W30" s="58">
        <v>1</v>
      </c>
      <c r="X30" s="58">
        <v>0</v>
      </c>
      <c r="Y30" s="59">
        <f t="shared" si="1"/>
        <v>1</v>
      </c>
      <c r="Z30" s="48"/>
      <c r="AB30" s="36"/>
      <c r="AC30" s="37"/>
      <c r="AD30" s="37"/>
      <c r="AE30" s="37"/>
      <c r="AF30" s="37"/>
      <c r="AG30" s="48"/>
      <c r="AH30" s="48"/>
      <c r="AI30" s="49"/>
    </row>
    <row r="31" spans="2:35" ht="57.6">
      <c r="B31" s="60" t="s">
        <v>533</v>
      </c>
      <c r="C31" s="60" t="s">
        <v>538</v>
      </c>
      <c r="D31" s="51" t="s">
        <v>539</v>
      </c>
      <c r="E31" s="51" t="s">
        <v>540</v>
      </c>
      <c r="F31" s="52" t="s">
        <v>468</v>
      </c>
      <c r="G31" s="51" t="s">
        <v>541</v>
      </c>
      <c r="H31" s="53" t="s">
        <v>430</v>
      </c>
      <c r="I31" s="37"/>
      <c r="J31" s="54"/>
      <c r="K31" s="54"/>
      <c r="L31" s="54"/>
      <c r="M31" s="54"/>
      <c r="N31" s="37"/>
      <c r="O31" s="55">
        <v>1</v>
      </c>
      <c r="P31" s="55">
        <v>1</v>
      </c>
      <c r="Q31" s="386" t="s">
        <v>962</v>
      </c>
      <c r="R31" s="55">
        <v>0</v>
      </c>
      <c r="S31" s="56">
        <f t="shared" si="0"/>
        <v>1</v>
      </c>
      <c r="T31" s="61"/>
      <c r="U31" s="61"/>
      <c r="V31" s="58">
        <v>1</v>
      </c>
      <c r="W31" s="58">
        <v>1</v>
      </c>
      <c r="X31" s="58">
        <v>0</v>
      </c>
      <c r="Y31" s="59">
        <f t="shared" si="1"/>
        <v>1</v>
      </c>
      <c r="Z31" s="48"/>
      <c r="AB31" s="62"/>
      <c r="AC31" s="63"/>
      <c r="AD31" s="63"/>
      <c r="AE31" s="63"/>
      <c r="AF31" s="63"/>
      <c r="AG31" s="64"/>
      <c r="AH31" s="64"/>
      <c r="AI31" s="65"/>
    </row>
    <row r="32" spans="2:35" ht="72">
      <c r="B32" s="60" t="s">
        <v>533</v>
      </c>
      <c r="C32" s="60" t="s">
        <v>542</v>
      </c>
      <c r="D32" s="51" t="s">
        <v>543</v>
      </c>
      <c r="E32" s="51" t="s">
        <v>544</v>
      </c>
      <c r="F32" s="52" t="s">
        <v>468</v>
      </c>
      <c r="G32" s="51" t="s">
        <v>541</v>
      </c>
      <c r="H32" s="53" t="s">
        <v>430</v>
      </c>
      <c r="I32" s="37"/>
      <c r="J32" s="54"/>
      <c r="K32" s="54"/>
      <c r="L32" s="54"/>
      <c r="M32" s="54"/>
      <c r="N32" s="37"/>
      <c r="O32" s="55">
        <v>1</v>
      </c>
      <c r="P32" s="55">
        <v>1</v>
      </c>
      <c r="Q32" s="386" t="s">
        <v>962</v>
      </c>
      <c r="R32" s="55">
        <v>0</v>
      </c>
      <c r="S32" s="56">
        <f t="shared" si="0"/>
        <v>1</v>
      </c>
      <c r="T32" s="61"/>
      <c r="U32" s="61"/>
      <c r="V32" s="58">
        <v>1</v>
      </c>
      <c r="W32" s="58">
        <v>1</v>
      </c>
      <c r="X32" s="58">
        <v>0</v>
      </c>
      <c r="Y32" s="59">
        <f t="shared" si="1"/>
        <v>1</v>
      </c>
      <c r="Z32" s="48"/>
      <c r="AB32" s="62"/>
      <c r="AC32" s="63"/>
      <c r="AD32" s="63"/>
      <c r="AE32" s="63"/>
      <c r="AF32" s="63"/>
      <c r="AG32" s="64"/>
      <c r="AH32" s="64"/>
      <c r="AI32" s="65"/>
    </row>
    <row r="33" spans="2:35" ht="43.2">
      <c r="B33" s="60" t="s">
        <v>533</v>
      </c>
      <c r="C33" s="60" t="s">
        <v>545</v>
      </c>
      <c r="D33" s="51" t="s">
        <v>546</v>
      </c>
      <c r="E33" s="51" t="s">
        <v>547</v>
      </c>
      <c r="F33" s="52" t="s">
        <v>548</v>
      </c>
      <c r="G33" s="51" t="s">
        <v>549</v>
      </c>
      <c r="H33" s="53" t="s">
        <v>430</v>
      </c>
      <c r="I33" s="37"/>
      <c r="J33" s="54"/>
      <c r="K33" s="54"/>
      <c r="L33" s="54"/>
      <c r="M33" s="54"/>
      <c r="N33" s="37"/>
      <c r="O33" s="55">
        <v>1</v>
      </c>
      <c r="P33" s="55">
        <v>1</v>
      </c>
      <c r="Q33" s="386" t="s">
        <v>962</v>
      </c>
      <c r="R33" s="55">
        <v>0</v>
      </c>
      <c r="S33" s="56">
        <f t="shared" si="0"/>
        <v>1</v>
      </c>
      <c r="T33" s="61"/>
      <c r="U33" s="61"/>
      <c r="V33" s="58">
        <v>1</v>
      </c>
      <c r="W33" s="58">
        <v>1</v>
      </c>
      <c r="X33" s="58">
        <v>0</v>
      </c>
      <c r="Y33" s="59">
        <f t="shared" si="1"/>
        <v>1</v>
      </c>
      <c r="Z33" s="48"/>
      <c r="AB33" s="62"/>
      <c r="AC33" s="63"/>
      <c r="AD33" s="63"/>
      <c r="AE33" s="63"/>
      <c r="AF33" s="63"/>
      <c r="AG33" s="64"/>
      <c r="AH33" s="64"/>
      <c r="AI33" s="65"/>
    </row>
    <row r="34" spans="2:35" ht="72">
      <c r="B34" s="60" t="s">
        <v>533</v>
      </c>
      <c r="C34" s="60" t="s">
        <v>550</v>
      </c>
      <c r="D34" s="51" t="s">
        <v>551</v>
      </c>
      <c r="E34" s="51" t="s">
        <v>552</v>
      </c>
      <c r="F34" s="52" t="s">
        <v>428</v>
      </c>
      <c r="G34" s="51" t="s">
        <v>536</v>
      </c>
      <c r="H34" s="53" t="s">
        <v>430</v>
      </c>
      <c r="I34" s="37"/>
      <c r="J34" s="54"/>
      <c r="K34" s="54"/>
      <c r="L34" s="54"/>
      <c r="M34" s="54"/>
      <c r="N34" s="37"/>
      <c r="O34" s="55">
        <v>1</v>
      </c>
      <c r="P34" s="55">
        <v>1</v>
      </c>
      <c r="Q34" s="386" t="s">
        <v>962</v>
      </c>
      <c r="R34" s="55">
        <v>0</v>
      </c>
      <c r="S34" s="56">
        <f t="shared" si="0"/>
        <v>1</v>
      </c>
      <c r="T34" s="61"/>
      <c r="U34" s="61"/>
      <c r="V34" s="58">
        <v>1</v>
      </c>
      <c r="W34" s="58">
        <v>1</v>
      </c>
      <c r="X34" s="58">
        <v>0</v>
      </c>
      <c r="Y34" s="59">
        <f t="shared" si="1"/>
        <v>1</v>
      </c>
      <c r="Z34" s="48"/>
      <c r="AB34" s="62"/>
      <c r="AC34" s="63"/>
      <c r="AD34" s="63"/>
      <c r="AE34" s="63"/>
      <c r="AF34" s="63"/>
      <c r="AG34" s="64"/>
      <c r="AH34" s="64"/>
      <c r="AI34" s="65"/>
    </row>
    <row r="35" spans="2:35" ht="100.8">
      <c r="B35" s="60" t="s">
        <v>533</v>
      </c>
      <c r="C35" s="60" t="s">
        <v>553</v>
      </c>
      <c r="D35" s="51" t="s">
        <v>554</v>
      </c>
      <c r="E35" s="51" t="s">
        <v>555</v>
      </c>
      <c r="F35" s="53" t="s">
        <v>475</v>
      </c>
      <c r="G35" s="51" t="s">
        <v>536</v>
      </c>
      <c r="H35" s="53" t="s">
        <v>430</v>
      </c>
      <c r="I35" s="37"/>
      <c r="J35" s="54"/>
      <c r="K35" s="54"/>
      <c r="L35" s="54"/>
      <c r="M35" s="54"/>
      <c r="N35" s="37"/>
      <c r="O35" s="55">
        <v>1</v>
      </c>
      <c r="P35" s="55">
        <v>1</v>
      </c>
      <c r="Q35" s="386" t="s">
        <v>962</v>
      </c>
      <c r="R35" s="55">
        <v>0</v>
      </c>
      <c r="S35" s="56">
        <f t="shared" si="0"/>
        <v>1</v>
      </c>
      <c r="T35" s="61"/>
      <c r="U35" s="61"/>
      <c r="V35" s="58">
        <v>1</v>
      </c>
      <c r="W35" s="58">
        <v>1</v>
      </c>
      <c r="X35" s="58">
        <v>0</v>
      </c>
      <c r="Y35" s="59">
        <f t="shared" si="1"/>
        <v>1</v>
      </c>
      <c r="Z35" s="48"/>
      <c r="AB35" s="62"/>
      <c r="AC35" s="63"/>
      <c r="AD35" s="63"/>
      <c r="AE35" s="63"/>
      <c r="AF35" s="63"/>
      <c r="AG35" s="64"/>
      <c r="AH35" s="64"/>
      <c r="AI35" s="65"/>
    </row>
    <row r="36" spans="2:35" ht="43.2">
      <c r="B36" s="60" t="s">
        <v>533</v>
      </c>
      <c r="C36" s="60" t="s">
        <v>556</v>
      </c>
      <c r="D36" s="51" t="s">
        <v>557</v>
      </c>
      <c r="E36" s="51" t="s">
        <v>558</v>
      </c>
      <c r="F36" s="52" t="s">
        <v>77</v>
      </c>
      <c r="G36" s="51" t="s">
        <v>559</v>
      </c>
      <c r="H36" s="53" t="s">
        <v>430</v>
      </c>
      <c r="I36" s="37"/>
      <c r="J36" s="54"/>
      <c r="K36" s="54"/>
      <c r="L36" s="54"/>
      <c r="M36" s="54"/>
      <c r="N36" s="37"/>
      <c r="O36" s="55">
        <v>1</v>
      </c>
      <c r="P36" s="55">
        <v>1</v>
      </c>
      <c r="Q36" s="386" t="s">
        <v>962</v>
      </c>
      <c r="R36" s="55">
        <v>0</v>
      </c>
      <c r="S36" s="56">
        <f t="shared" si="0"/>
        <v>1</v>
      </c>
      <c r="T36" s="61"/>
      <c r="U36" s="61"/>
      <c r="V36" s="58">
        <v>1</v>
      </c>
      <c r="W36" s="58">
        <v>1</v>
      </c>
      <c r="X36" s="58">
        <v>0</v>
      </c>
      <c r="Y36" s="59">
        <f t="shared" si="1"/>
        <v>1</v>
      </c>
      <c r="Z36" s="48"/>
      <c r="AB36" s="62"/>
      <c r="AC36" s="63"/>
      <c r="AD36" s="63"/>
      <c r="AE36" s="63"/>
      <c r="AF36" s="63"/>
      <c r="AG36" s="64"/>
      <c r="AH36" s="64"/>
      <c r="AI36" s="65"/>
    </row>
    <row r="37" spans="2:35" ht="72">
      <c r="B37" s="60" t="s">
        <v>533</v>
      </c>
      <c r="C37" s="60" t="s">
        <v>560</v>
      </c>
      <c r="D37" s="51" t="s">
        <v>481</v>
      </c>
      <c r="E37" s="51" t="s">
        <v>561</v>
      </c>
      <c r="F37" s="52" t="s">
        <v>483</v>
      </c>
      <c r="G37" s="51" t="s">
        <v>559</v>
      </c>
      <c r="H37" s="53" t="s">
        <v>430</v>
      </c>
      <c r="I37" s="37"/>
      <c r="J37" s="54"/>
      <c r="K37" s="54"/>
      <c r="L37" s="54"/>
      <c r="M37" s="54"/>
      <c r="N37" s="37"/>
      <c r="O37" s="55">
        <v>1</v>
      </c>
      <c r="P37" s="55">
        <v>1</v>
      </c>
      <c r="Q37" s="386" t="s">
        <v>962</v>
      </c>
      <c r="R37" s="55">
        <v>0</v>
      </c>
      <c r="S37" s="56">
        <f t="shared" si="0"/>
        <v>1</v>
      </c>
      <c r="T37" s="61"/>
      <c r="U37" s="61"/>
      <c r="V37" s="58">
        <v>1</v>
      </c>
      <c r="W37" s="58">
        <v>1</v>
      </c>
      <c r="X37" s="58">
        <v>0</v>
      </c>
      <c r="Y37" s="59">
        <f t="shared" si="1"/>
        <v>1</v>
      </c>
      <c r="Z37" s="48"/>
      <c r="AB37" s="62"/>
      <c r="AC37" s="63"/>
      <c r="AD37" s="63"/>
      <c r="AE37" s="63"/>
      <c r="AF37" s="63"/>
      <c r="AG37" s="64"/>
      <c r="AH37" s="64"/>
      <c r="AI37" s="65"/>
    </row>
    <row r="38" spans="2:35" ht="72">
      <c r="B38" s="60" t="s">
        <v>533</v>
      </c>
      <c r="C38" s="60" t="s">
        <v>562</v>
      </c>
      <c r="D38" s="51" t="s">
        <v>563</v>
      </c>
      <c r="E38" s="51" t="s">
        <v>564</v>
      </c>
      <c r="F38" s="52" t="s">
        <v>490</v>
      </c>
      <c r="G38" s="51" t="s">
        <v>565</v>
      </c>
      <c r="H38" s="53" t="s">
        <v>486</v>
      </c>
      <c r="I38" s="37"/>
      <c r="J38" s="54"/>
      <c r="K38" s="54"/>
      <c r="L38" s="54"/>
      <c r="M38" s="54"/>
      <c r="N38" s="37"/>
      <c r="O38" s="55">
        <v>1</v>
      </c>
      <c r="P38" s="55">
        <v>1</v>
      </c>
      <c r="Q38" s="386" t="s">
        <v>962</v>
      </c>
      <c r="R38" s="55">
        <v>0</v>
      </c>
      <c r="S38" s="56">
        <f t="shared" si="0"/>
        <v>1</v>
      </c>
      <c r="T38" s="61"/>
      <c r="U38" s="61"/>
      <c r="V38" s="58">
        <v>1</v>
      </c>
      <c r="W38" s="58">
        <v>1</v>
      </c>
      <c r="X38" s="58">
        <v>0</v>
      </c>
      <c r="Y38" s="59">
        <f t="shared" si="1"/>
        <v>1</v>
      </c>
      <c r="Z38" s="48"/>
      <c r="AB38" s="62"/>
      <c r="AC38" s="63"/>
      <c r="AD38" s="63"/>
      <c r="AE38" s="63"/>
      <c r="AF38" s="63"/>
      <c r="AG38" s="64"/>
      <c r="AH38" s="64"/>
      <c r="AI38" s="65"/>
    </row>
    <row r="39" spans="2:35" ht="72">
      <c r="B39" s="60" t="s">
        <v>533</v>
      </c>
      <c r="C39" s="60" t="s">
        <v>566</v>
      </c>
      <c r="D39" s="51" t="s">
        <v>567</v>
      </c>
      <c r="E39" s="51" t="s">
        <v>489</v>
      </c>
      <c r="F39" s="53" t="s">
        <v>568</v>
      </c>
      <c r="G39" s="51" t="s">
        <v>565</v>
      </c>
      <c r="H39" s="53" t="s">
        <v>486</v>
      </c>
      <c r="I39" s="37"/>
      <c r="J39" s="54"/>
      <c r="K39" s="54"/>
      <c r="L39" s="54"/>
      <c r="M39" s="54"/>
      <c r="N39" s="37"/>
      <c r="O39" s="55">
        <v>1</v>
      </c>
      <c r="P39" s="55">
        <v>1</v>
      </c>
      <c r="Q39" s="386" t="s">
        <v>962</v>
      </c>
      <c r="R39" s="55">
        <v>0</v>
      </c>
      <c r="S39" s="56">
        <f t="shared" si="0"/>
        <v>1</v>
      </c>
      <c r="T39" s="61"/>
      <c r="U39" s="61"/>
      <c r="V39" s="58">
        <v>1</v>
      </c>
      <c r="W39" s="58">
        <v>1</v>
      </c>
      <c r="X39" s="58">
        <v>0</v>
      </c>
      <c r="Y39" s="59">
        <f t="shared" si="1"/>
        <v>1</v>
      </c>
      <c r="Z39" s="48"/>
      <c r="AB39" s="62"/>
      <c r="AC39" s="63"/>
      <c r="AD39" s="63"/>
      <c r="AE39" s="63"/>
      <c r="AF39" s="63"/>
      <c r="AG39" s="64"/>
      <c r="AH39" s="64"/>
      <c r="AI39" s="65"/>
    </row>
    <row r="40" spans="2:35" ht="72">
      <c r="B40" s="60" t="s">
        <v>533</v>
      </c>
      <c r="C40" s="60" t="s">
        <v>569</v>
      </c>
      <c r="D40" s="51" t="s">
        <v>570</v>
      </c>
      <c r="E40" s="51" t="s">
        <v>571</v>
      </c>
      <c r="F40" s="52" t="s">
        <v>490</v>
      </c>
      <c r="G40" s="51" t="s">
        <v>565</v>
      </c>
      <c r="H40" s="53" t="s">
        <v>486</v>
      </c>
      <c r="I40" s="37"/>
      <c r="J40" s="54"/>
      <c r="K40" s="54"/>
      <c r="L40" s="54"/>
      <c r="M40" s="54"/>
      <c r="N40" s="37"/>
      <c r="O40" s="55">
        <v>1</v>
      </c>
      <c r="P40" s="55">
        <v>1</v>
      </c>
      <c r="Q40" s="386" t="s">
        <v>962</v>
      </c>
      <c r="R40" s="55">
        <v>0</v>
      </c>
      <c r="S40" s="56">
        <f t="shared" si="0"/>
        <v>1</v>
      </c>
      <c r="T40" s="61"/>
      <c r="U40" s="61"/>
      <c r="V40" s="58">
        <v>1</v>
      </c>
      <c r="W40" s="58">
        <v>1</v>
      </c>
      <c r="X40" s="58">
        <v>0</v>
      </c>
      <c r="Y40" s="59">
        <f t="shared" si="1"/>
        <v>1</v>
      </c>
      <c r="Z40" s="48"/>
      <c r="AB40" s="62"/>
      <c r="AC40" s="63"/>
      <c r="AD40" s="63"/>
      <c r="AE40" s="63"/>
      <c r="AF40" s="63"/>
      <c r="AG40" s="64"/>
      <c r="AH40" s="64"/>
      <c r="AI40" s="65"/>
    </row>
    <row r="41" spans="2:35" ht="72">
      <c r="B41" s="60" t="s">
        <v>533</v>
      </c>
      <c r="C41" s="60" t="s">
        <v>572</v>
      </c>
      <c r="D41" s="51" t="s">
        <v>573</v>
      </c>
      <c r="E41" s="51" t="s">
        <v>574</v>
      </c>
      <c r="F41" s="53" t="s">
        <v>568</v>
      </c>
      <c r="G41" s="51" t="s">
        <v>575</v>
      </c>
      <c r="H41" s="53" t="s">
        <v>486</v>
      </c>
      <c r="I41" s="37"/>
      <c r="J41" s="54"/>
      <c r="K41" s="54"/>
      <c r="L41" s="54"/>
      <c r="M41" s="54"/>
      <c r="N41" s="37"/>
      <c r="O41" s="55">
        <v>1</v>
      </c>
      <c r="P41" s="55">
        <v>1</v>
      </c>
      <c r="Q41" s="386" t="s">
        <v>962</v>
      </c>
      <c r="R41" s="55">
        <v>0</v>
      </c>
      <c r="S41" s="56">
        <f t="shared" si="0"/>
        <v>1</v>
      </c>
      <c r="T41" s="61"/>
      <c r="U41" s="61"/>
      <c r="V41" s="58">
        <v>1</v>
      </c>
      <c r="W41" s="58">
        <v>1</v>
      </c>
      <c r="X41" s="58">
        <v>0</v>
      </c>
      <c r="Y41" s="59">
        <f t="shared" si="1"/>
        <v>1</v>
      </c>
      <c r="Z41" s="48"/>
      <c r="AB41" s="62"/>
      <c r="AC41" s="63"/>
      <c r="AD41" s="63"/>
      <c r="AE41" s="63"/>
      <c r="AF41" s="63"/>
      <c r="AG41" s="64"/>
      <c r="AH41" s="64"/>
      <c r="AI41" s="65"/>
    </row>
    <row r="42" spans="2:35" ht="86.4">
      <c r="B42" s="60" t="s">
        <v>533</v>
      </c>
      <c r="C42" s="60" t="s">
        <v>576</v>
      </c>
      <c r="D42" s="51" t="s">
        <v>577</v>
      </c>
      <c r="E42" s="51" t="s">
        <v>578</v>
      </c>
      <c r="F42" s="52" t="s">
        <v>490</v>
      </c>
      <c r="G42" s="51" t="s">
        <v>565</v>
      </c>
      <c r="H42" s="53" t="s">
        <v>486</v>
      </c>
      <c r="I42" s="37"/>
      <c r="J42" s="54"/>
      <c r="K42" s="54"/>
      <c r="L42" s="54"/>
      <c r="M42" s="54"/>
      <c r="N42" s="37"/>
      <c r="O42" s="55">
        <v>1</v>
      </c>
      <c r="P42" s="55">
        <v>1</v>
      </c>
      <c r="Q42" s="386" t="s">
        <v>962</v>
      </c>
      <c r="R42" s="55">
        <v>0</v>
      </c>
      <c r="S42" s="56">
        <f t="shared" si="0"/>
        <v>1</v>
      </c>
      <c r="T42" s="61"/>
      <c r="U42" s="61"/>
      <c r="V42" s="58">
        <v>1</v>
      </c>
      <c r="W42" s="58">
        <v>1</v>
      </c>
      <c r="X42" s="58">
        <v>0</v>
      </c>
      <c r="Y42" s="59">
        <f t="shared" si="1"/>
        <v>1</v>
      </c>
      <c r="Z42" s="48"/>
      <c r="AB42" s="62"/>
      <c r="AC42" s="63"/>
      <c r="AD42" s="63"/>
      <c r="AE42" s="63"/>
      <c r="AF42" s="63"/>
      <c r="AG42" s="64"/>
      <c r="AH42" s="64"/>
      <c r="AI42" s="65"/>
    </row>
    <row r="43" spans="2:35" ht="72">
      <c r="B43" s="60" t="s">
        <v>533</v>
      </c>
      <c r="C43" s="60" t="s">
        <v>579</v>
      </c>
      <c r="D43" s="51" t="s">
        <v>481</v>
      </c>
      <c r="E43" s="51" t="s">
        <v>580</v>
      </c>
      <c r="F43" s="52" t="s">
        <v>483</v>
      </c>
      <c r="G43" s="51" t="s">
        <v>581</v>
      </c>
      <c r="H43" s="53" t="s">
        <v>486</v>
      </c>
      <c r="I43" s="37"/>
      <c r="J43" s="54"/>
      <c r="K43" s="54"/>
      <c r="L43" s="54"/>
      <c r="M43" s="54"/>
      <c r="N43" s="37"/>
      <c r="O43" s="55">
        <v>1</v>
      </c>
      <c r="P43" s="55">
        <v>1</v>
      </c>
      <c r="Q43" s="386" t="s">
        <v>962</v>
      </c>
      <c r="R43" s="55">
        <v>0</v>
      </c>
      <c r="S43" s="56">
        <f t="shared" si="0"/>
        <v>1</v>
      </c>
      <c r="T43" s="61"/>
      <c r="U43" s="61"/>
      <c r="V43" s="58">
        <v>1</v>
      </c>
      <c r="W43" s="58">
        <v>1</v>
      </c>
      <c r="X43" s="58">
        <v>0</v>
      </c>
      <c r="Y43" s="59">
        <f t="shared" si="1"/>
        <v>1</v>
      </c>
      <c r="Z43" s="48"/>
      <c r="AB43" s="62"/>
      <c r="AC43" s="63"/>
      <c r="AD43" s="63"/>
      <c r="AE43" s="63"/>
      <c r="AF43" s="63"/>
      <c r="AG43" s="64"/>
      <c r="AH43" s="64"/>
      <c r="AI43" s="65"/>
    </row>
    <row r="44" spans="2:35" ht="105" customHeight="1">
      <c r="B44" s="60"/>
      <c r="C44" s="60"/>
      <c r="D44" s="51"/>
      <c r="E44" s="51"/>
      <c r="F44" s="52"/>
      <c r="G44" s="51"/>
      <c r="H44" s="53"/>
      <c r="I44" s="37"/>
      <c r="J44" s="54"/>
      <c r="K44" s="54"/>
      <c r="L44" s="54"/>
      <c r="M44" s="54"/>
      <c r="N44" s="37"/>
      <c r="O44" s="55">
        <v>1</v>
      </c>
      <c r="P44" s="55">
        <v>1</v>
      </c>
      <c r="Q44" s="386" t="s">
        <v>962</v>
      </c>
      <c r="R44" s="55">
        <v>0</v>
      </c>
      <c r="S44" s="56">
        <f t="shared" si="0"/>
        <v>1</v>
      </c>
      <c r="T44" s="61"/>
      <c r="U44" s="61"/>
      <c r="V44" s="58">
        <v>1</v>
      </c>
      <c r="W44" s="58">
        <v>1</v>
      </c>
      <c r="X44" s="58">
        <v>0</v>
      </c>
      <c r="Y44" s="59">
        <f t="shared" si="1"/>
        <v>1</v>
      </c>
    </row>
    <row r="45" spans="2:35" ht="105" customHeight="1">
      <c r="B45" s="60"/>
      <c r="C45" s="60"/>
      <c r="D45" s="51"/>
      <c r="E45" s="51"/>
      <c r="F45" s="52"/>
      <c r="G45" s="51"/>
      <c r="H45" s="53"/>
      <c r="I45" s="37"/>
      <c r="J45" s="54"/>
      <c r="K45" s="54"/>
      <c r="L45" s="54"/>
      <c r="M45" s="54"/>
      <c r="N45" s="37"/>
      <c r="O45" s="55">
        <v>1</v>
      </c>
      <c r="P45" s="55">
        <v>1</v>
      </c>
      <c r="Q45" s="386" t="s">
        <v>962</v>
      </c>
      <c r="R45" s="55">
        <v>0</v>
      </c>
      <c r="S45" s="56">
        <f t="shared" si="0"/>
        <v>1</v>
      </c>
      <c r="T45" s="61"/>
      <c r="U45" s="61"/>
      <c r="V45" s="58">
        <v>1</v>
      </c>
      <c r="W45" s="58">
        <v>1</v>
      </c>
      <c r="X45" s="58">
        <v>0</v>
      </c>
      <c r="Y45" s="59">
        <f t="shared" si="1"/>
        <v>1</v>
      </c>
    </row>
    <row r="46" spans="2:35" ht="105" customHeight="1">
      <c r="B46" s="60"/>
      <c r="C46" s="60"/>
      <c r="D46" s="51"/>
      <c r="E46" s="51"/>
      <c r="F46" s="52"/>
      <c r="G46" s="51"/>
      <c r="H46" s="53"/>
      <c r="I46" s="37"/>
      <c r="J46" s="54"/>
      <c r="K46" s="54"/>
      <c r="L46" s="54"/>
      <c r="M46" s="54"/>
      <c r="N46" s="37"/>
      <c r="O46" s="55">
        <v>1</v>
      </c>
      <c r="P46" s="55">
        <v>1</v>
      </c>
      <c r="Q46" s="386" t="s">
        <v>962</v>
      </c>
      <c r="R46" s="55">
        <v>0</v>
      </c>
      <c r="S46" s="56">
        <f t="shared" si="0"/>
        <v>1</v>
      </c>
      <c r="T46" s="61"/>
      <c r="U46" s="61"/>
      <c r="V46" s="58">
        <v>1</v>
      </c>
      <c r="W46" s="58">
        <v>1</v>
      </c>
      <c r="X46" s="58">
        <v>0</v>
      </c>
      <c r="Y46" s="59">
        <f t="shared" si="1"/>
        <v>1</v>
      </c>
    </row>
    <row r="47" spans="2:35" ht="105" customHeight="1">
      <c r="B47" s="60"/>
      <c r="C47" s="60"/>
      <c r="D47" s="51"/>
      <c r="E47" s="51"/>
      <c r="F47" s="52"/>
      <c r="G47" s="51"/>
      <c r="H47" s="53"/>
      <c r="I47" s="37"/>
      <c r="J47" s="54"/>
      <c r="K47" s="54"/>
      <c r="L47" s="54"/>
      <c r="M47" s="54"/>
      <c r="N47" s="37"/>
      <c r="O47" s="55">
        <v>1</v>
      </c>
      <c r="P47" s="55">
        <v>1</v>
      </c>
      <c r="Q47" s="386" t="s">
        <v>962</v>
      </c>
      <c r="R47" s="55">
        <v>0</v>
      </c>
      <c r="S47" s="56">
        <f t="shared" si="0"/>
        <v>1</v>
      </c>
      <c r="T47" s="61"/>
      <c r="U47" s="61"/>
      <c r="V47" s="58">
        <v>1</v>
      </c>
      <c r="W47" s="58">
        <v>1</v>
      </c>
      <c r="X47" s="58">
        <v>0</v>
      </c>
      <c r="Y47" s="59">
        <f t="shared" si="1"/>
        <v>1</v>
      </c>
    </row>
    <row r="48" spans="2:35" ht="105" customHeight="1">
      <c r="B48" s="60"/>
      <c r="C48" s="60"/>
      <c r="D48" s="51"/>
      <c r="E48" s="51"/>
      <c r="F48" s="52"/>
      <c r="G48" s="51"/>
      <c r="H48" s="53"/>
      <c r="I48" s="37"/>
      <c r="J48" s="54"/>
      <c r="K48" s="54"/>
      <c r="L48" s="54"/>
      <c r="M48" s="54"/>
      <c r="N48" s="37"/>
      <c r="O48" s="55">
        <v>1</v>
      </c>
      <c r="P48" s="55">
        <v>1</v>
      </c>
      <c r="Q48" s="386" t="s">
        <v>962</v>
      </c>
      <c r="R48" s="55">
        <v>0</v>
      </c>
      <c r="S48" s="56">
        <f t="shared" si="0"/>
        <v>1</v>
      </c>
      <c r="T48" s="61"/>
      <c r="U48" s="61"/>
      <c r="V48" s="58">
        <v>1</v>
      </c>
      <c r="W48" s="58">
        <v>1</v>
      </c>
      <c r="X48" s="58">
        <v>0</v>
      </c>
      <c r="Y48" s="59">
        <f t="shared" si="1"/>
        <v>1</v>
      </c>
    </row>
    <row r="49" spans="2:33" ht="105" customHeight="1">
      <c r="B49" s="60"/>
      <c r="C49" s="60"/>
      <c r="D49" s="51"/>
      <c r="E49" s="51"/>
      <c r="F49" s="52"/>
      <c r="G49" s="51"/>
      <c r="H49" s="53"/>
      <c r="I49" s="37"/>
      <c r="J49" s="54"/>
      <c r="K49" s="54"/>
      <c r="L49" s="54"/>
      <c r="M49" s="54"/>
      <c r="N49" s="37"/>
      <c r="O49" s="55">
        <v>1</v>
      </c>
      <c r="P49" s="55">
        <v>1</v>
      </c>
      <c r="Q49" s="386" t="s">
        <v>962</v>
      </c>
      <c r="R49" s="55">
        <v>0</v>
      </c>
      <c r="S49" s="56">
        <f t="shared" si="0"/>
        <v>1</v>
      </c>
      <c r="T49" s="61"/>
      <c r="U49" s="61"/>
      <c r="V49" s="58">
        <v>1</v>
      </c>
      <c r="W49" s="58">
        <v>1</v>
      </c>
      <c r="X49" s="58">
        <v>0</v>
      </c>
      <c r="Y49" s="59">
        <f t="shared" si="1"/>
        <v>1</v>
      </c>
    </row>
    <row r="50" spans="2:33" ht="105" customHeight="1">
      <c r="B50" s="60"/>
      <c r="C50" s="60"/>
      <c r="D50" s="51"/>
      <c r="E50" s="51"/>
      <c r="F50" s="52"/>
      <c r="G50" s="51"/>
      <c r="H50" s="53"/>
      <c r="I50" s="37"/>
      <c r="J50" s="54"/>
      <c r="K50" s="54"/>
      <c r="L50" s="54"/>
      <c r="M50" s="54"/>
      <c r="N50" s="37"/>
      <c r="O50" s="55">
        <v>1</v>
      </c>
      <c r="P50" s="55">
        <v>1</v>
      </c>
      <c r="Q50" s="386" t="s">
        <v>962</v>
      </c>
      <c r="R50" s="55">
        <v>0</v>
      </c>
      <c r="S50" s="56">
        <f t="shared" si="0"/>
        <v>1</v>
      </c>
      <c r="T50" s="61"/>
      <c r="U50" s="61"/>
      <c r="V50" s="58">
        <v>1</v>
      </c>
      <c r="W50" s="58">
        <v>1</v>
      </c>
      <c r="X50" s="58">
        <v>0</v>
      </c>
      <c r="Y50" s="59">
        <f t="shared" si="1"/>
        <v>1</v>
      </c>
    </row>
    <row r="51" spans="2:33">
      <c r="B51" s="68"/>
      <c r="C51" s="68"/>
      <c r="D51" s="11"/>
      <c r="E51" s="11"/>
      <c r="F51" s="69"/>
      <c r="G51" s="70"/>
      <c r="H51" s="69"/>
      <c r="I51" s="69"/>
      <c r="J51" s="11"/>
      <c r="K51" s="11"/>
      <c r="L51" s="11"/>
      <c r="M51" s="11"/>
      <c r="N51" s="69"/>
      <c r="O51" s="71"/>
      <c r="P51" s="71"/>
      <c r="Q51" s="71"/>
      <c r="R51" s="71"/>
      <c r="S51" s="72"/>
      <c r="T51" s="73"/>
      <c r="U51" s="73"/>
      <c r="V51" s="74"/>
      <c r="W51" s="74"/>
      <c r="X51" s="74"/>
      <c r="Y51" s="75"/>
    </row>
    <row r="52" spans="2:33">
      <c r="B52" s="68"/>
      <c r="C52" s="68"/>
      <c r="D52" s="11"/>
      <c r="E52" s="11"/>
      <c r="F52" s="69"/>
      <c r="G52" s="70"/>
      <c r="H52" s="69"/>
      <c r="I52" s="69"/>
      <c r="J52" s="11"/>
      <c r="K52" s="11"/>
      <c r="L52" s="11"/>
      <c r="M52" s="11"/>
      <c r="N52" s="69"/>
      <c r="O52" s="71"/>
      <c r="P52" s="71"/>
      <c r="Q52" s="71"/>
      <c r="R52" s="71"/>
      <c r="S52" s="72"/>
      <c r="T52" s="73"/>
      <c r="U52" s="73"/>
      <c r="V52" s="74"/>
      <c r="W52" s="74"/>
      <c r="X52" s="74"/>
      <c r="Y52" s="75"/>
    </row>
    <row r="53" spans="2:33">
      <c r="B53" s="68"/>
      <c r="C53" s="68"/>
      <c r="D53" s="11"/>
      <c r="E53" s="11"/>
      <c r="F53" s="69"/>
      <c r="G53" s="70"/>
      <c r="H53" s="69"/>
      <c r="I53" s="69"/>
      <c r="J53" s="11"/>
      <c r="K53" s="11"/>
      <c r="L53" s="11"/>
      <c r="M53" s="11"/>
      <c r="N53" s="69"/>
      <c r="O53" s="71"/>
      <c r="P53" s="71"/>
      <c r="Q53" s="71"/>
      <c r="R53" s="71"/>
      <c r="S53" s="72"/>
      <c r="T53" s="73"/>
      <c r="U53" s="73"/>
      <c r="V53" s="74"/>
      <c r="W53" s="74"/>
      <c r="X53" s="74"/>
      <c r="Y53" s="75"/>
      <c r="AD53" s="12"/>
      <c r="AE53" s="13"/>
      <c r="AF53" s="12"/>
      <c r="AG53" s="12"/>
    </row>
    <row r="54" spans="2:33">
      <c r="B54" s="68"/>
      <c r="C54" s="68"/>
      <c r="D54" s="11"/>
      <c r="E54" s="11"/>
      <c r="F54" s="69"/>
      <c r="G54" s="70"/>
      <c r="H54" s="69"/>
      <c r="I54" s="69"/>
      <c r="J54" s="11"/>
      <c r="K54" s="11"/>
      <c r="L54" s="11"/>
      <c r="M54" s="11"/>
      <c r="N54" s="69"/>
      <c r="O54" s="71"/>
      <c r="P54" s="71"/>
      <c r="Q54" s="71"/>
      <c r="R54" s="71"/>
      <c r="S54" s="72"/>
      <c r="V54" s="74"/>
      <c r="W54" s="74"/>
      <c r="X54" s="74"/>
      <c r="Y54" s="75"/>
      <c r="AG54" s="12"/>
    </row>
    <row r="55" spans="2:33">
      <c r="B55" s="68"/>
      <c r="C55" s="68"/>
      <c r="D55" s="11"/>
      <c r="E55" s="11"/>
      <c r="F55" s="69"/>
      <c r="G55" s="70"/>
      <c r="H55" s="69"/>
      <c r="I55" s="69"/>
      <c r="J55" s="11"/>
      <c r="K55" s="11"/>
      <c r="L55" s="11"/>
      <c r="M55" s="11"/>
      <c r="N55" s="69"/>
      <c r="O55" s="71"/>
      <c r="P55" s="71"/>
      <c r="Q55" s="71"/>
      <c r="R55" s="71"/>
      <c r="S55" s="72"/>
      <c r="V55" s="74"/>
      <c r="W55" s="74"/>
      <c r="X55" s="74"/>
      <c r="Y55" s="75"/>
      <c r="AD55" s="12"/>
      <c r="AE55" s="13"/>
      <c r="AF55" s="12"/>
      <c r="AG55" s="12"/>
    </row>
    <row r="56" spans="2:33">
      <c r="B56" s="68"/>
      <c r="C56" s="68"/>
      <c r="D56" s="11"/>
      <c r="E56" s="11"/>
      <c r="F56" s="69"/>
      <c r="G56" s="70"/>
      <c r="H56" s="69"/>
      <c r="I56" s="69"/>
      <c r="J56" s="11"/>
      <c r="K56" s="11"/>
      <c r="L56" s="11"/>
      <c r="M56" s="11"/>
      <c r="N56" s="69"/>
      <c r="O56" s="71"/>
      <c r="P56" s="71"/>
      <c r="Q56" s="71"/>
      <c r="R56" s="71"/>
      <c r="S56" s="72"/>
      <c r="V56" s="74"/>
      <c r="W56" s="74"/>
      <c r="X56" s="74"/>
      <c r="Y56" s="75"/>
      <c r="AG56" s="12"/>
    </row>
    <row r="57" spans="2:33">
      <c r="B57" s="68"/>
      <c r="C57" s="68"/>
      <c r="D57" s="11"/>
      <c r="E57" s="11"/>
      <c r="F57" s="69"/>
      <c r="G57" s="70"/>
      <c r="H57" s="69"/>
      <c r="I57" s="69"/>
      <c r="J57" s="11"/>
      <c r="K57" s="11"/>
      <c r="L57" s="11"/>
      <c r="M57" s="11"/>
      <c r="N57" s="69"/>
      <c r="O57" s="71"/>
      <c r="P57" s="71"/>
      <c r="Q57" s="71"/>
      <c r="R57" s="71"/>
      <c r="S57" s="72"/>
      <c r="V57" s="74"/>
      <c r="W57" s="74"/>
      <c r="X57" s="74"/>
      <c r="Y57" s="75"/>
      <c r="AD57" s="12"/>
      <c r="AE57" s="13"/>
      <c r="AF57" s="12"/>
      <c r="AG57" s="12"/>
    </row>
    <row r="58" spans="2:33">
      <c r="B58" s="68"/>
      <c r="C58" s="68"/>
      <c r="D58" s="11"/>
      <c r="E58" s="11"/>
      <c r="F58" s="69"/>
      <c r="G58" s="70"/>
      <c r="H58" s="69"/>
      <c r="I58" s="69"/>
      <c r="J58" s="11"/>
      <c r="K58" s="11"/>
      <c r="L58" s="11"/>
      <c r="M58" s="11"/>
      <c r="N58" s="69"/>
      <c r="O58" s="71"/>
      <c r="P58" s="71"/>
      <c r="Q58" s="71"/>
      <c r="R58" s="71"/>
      <c r="S58" s="72"/>
      <c r="V58" s="74"/>
      <c r="W58" s="74"/>
      <c r="X58" s="74"/>
      <c r="Y58" s="75"/>
    </row>
    <row r="59" spans="2:33">
      <c r="B59" s="68"/>
      <c r="C59" s="68"/>
      <c r="D59" s="11"/>
      <c r="E59" s="11"/>
      <c r="F59" s="69"/>
      <c r="G59" s="70"/>
      <c r="H59" s="69"/>
      <c r="I59" s="69"/>
      <c r="J59" s="11"/>
      <c r="K59" s="11"/>
      <c r="L59" s="11"/>
      <c r="M59" s="11"/>
      <c r="N59" s="69"/>
      <c r="O59" s="71"/>
      <c r="P59" s="71"/>
      <c r="Q59" s="71"/>
      <c r="R59" s="71"/>
      <c r="S59" s="72"/>
      <c r="V59" s="74"/>
      <c r="W59" s="74"/>
      <c r="X59" s="74"/>
      <c r="Y59" s="75"/>
    </row>
    <row r="60" spans="2:33">
      <c r="B60" s="68"/>
      <c r="C60" s="68"/>
      <c r="D60" s="11"/>
      <c r="E60" s="11"/>
      <c r="F60" s="69"/>
      <c r="G60" s="70"/>
      <c r="H60" s="69"/>
      <c r="I60" s="69"/>
      <c r="J60" s="11"/>
      <c r="K60" s="11"/>
      <c r="L60" s="11"/>
      <c r="M60" s="11"/>
      <c r="N60" s="69"/>
      <c r="O60" s="71"/>
      <c r="P60" s="71"/>
      <c r="Q60" s="71"/>
      <c r="R60" s="71"/>
      <c r="S60" s="72"/>
      <c r="V60" s="74"/>
      <c r="W60" s="74"/>
      <c r="X60" s="74"/>
      <c r="Y60" s="75"/>
    </row>
    <row r="61" spans="2:33">
      <c r="B61" s="68"/>
      <c r="C61" s="68"/>
      <c r="D61" s="11"/>
      <c r="E61" s="11"/>
      <c r="F61" s="69"/>
      <c r="G61" s="70"/>
      <c r="H61" s="69"/>
      <c r="I61" s="69"/>
      <c r="J61" s="11"/>
      <c r="K61" s="11"/>
      <c r="L61" s="11"/>
      <c r="M61" s="11"/>
      <c r="N61" s="69"/>
      <c r="O61" s="71"/>
      <c r="P61" s="71"/>
      <c r="Q61" s="71"/>
      <c r="R61" s="71"/>
      <c r="S61" s="72"/>
      <c r="V61" s="74"/>
      <c r="W61" s="74"/>
      <c r="X61" s="74"/>
      <c r="Y61" s="75"/>
    </row>
    <row r="62" spans="2:33">
      <c r="B62" s="68"/>
      <c r="C62" s="68"/>
      <c r="D62" s="11"/>
      <c r="E62" s="11"/>
      <c r="F62" s="69"/>
      <c r="G62" s="70"/>
      <c r="H62" s="69"/>
      <c r="I62" s="69"/>
      <c r="J62" s="11"/>
      <c r="K62" s="11"/>
      <c r="L62" s="11"/>
      <c r="M62" s="11"/>
      <c r="N62" s="69"/>
      <c r="O62" s="71"/>
      <c r="P62" s="71"/>
      <c r="Q62" s="71"/>
      <c r="R62" s="71"/>
      <c r="S62" s="72"/>
      <c r="V62" s="74"/>
      <c r="W62" s="74"/>
      <c r="X62" s="74"/>
      <c r="Y62" s="75"/>
    </row>
    <row r="63" spans="2:33">
      <c r="B63" s="68"/>
      <c r="C63" s="68"/>
      <c r="D63" s="11"/>
      <c r="E63" s="11"/>
      <c r="F63" s="69"/>
      <c r="G63" s="70"/>
      <c r="H63" s="69"/>
      <c r="I63" s="69"/>
      <c r="J63" s="11"/>
      <c r="K63" s="11"/>
      <c r="L63" s="11"/>
      <c r="M63" s="11"/>
      <c r="N63" s="69"/>
      <c r="O63" s="71"/>
      <c r="P63" s="71"/>
      <c r="Q63" s="71"/>
      <c r="R63" s="71"/>
      <c r="S63" s="72"/>
      <c r="V63" s="74"/>
      <c r="W63" s="74"/>
      <c r="X63" s="74"/>
      <c r="Y63" s="75"/>
    </row>
    <row r="64" spans="2:33">
      <c r="B64" s="68"/>
      <c r="C64" s="68"/>
      <c r="D64" s="11"/>
      <c r="E64" s="11"/>
      <c r="F64" s="69"/>
      <c r="G64" s="70"/>
      <c r="H64" s="69"/>
      <c r="I64" s="69"/>
      <c r="J64" s="11"/>
      <c r="K64" s="11"/>
      <c r="L64" s="11"/>
      <c r="M64" s="11"/>
      <c r="N64" s="69"/>
      <c r="O64" s="71"/>
      <c r="P64" s="71"/>
      <c r="Q64" s="71"/>
      <c r="R64" s="71"/>
      <c r="S64" s="72"/>
      <c r="V64" s="74"/>
      <c r="W64" s="74"/>
      <c r="X64" s="74"/>
      <c r="Y64" s="75"/>
    </row>
    <row r="65" spans="2:25">
      <c r="B65" s="68"/>
      <c r="C65" s="68"/>
      <c r="D65" s="11"/>
      <c r="E65" s="11"/>
      <c r="F65" s="69"/>
      <c r="G65" s="70"/>
      <c r="H65" s="69"/>
      <c r="I65" s="69"/>
      <c r="J65" s="11"/>
      <c r="K65" s="11"/>
      <c r="L65" s="11"/>
      <c r="M65" s="11"/>
      <c r="N65" s="69"/>
      <c r="O65" s="71"/>
      <c r="P65" s="71"/>
      <c r="Q65" s="71"/>
      <c r="R65" s="71"/>
      <c r="S65" s="72"/>
      <c r="V65" s="74"/>
      <c r="W65" s="74"/>
      <c r="X65" s="74"/>
      <c r="Y65" s="75"/>
    </row>
    <row r="66" spans="2:25">
      <c r="B66" s="68"/>
      <c r="C66" s="68"/>
      <c r="D66" s="11"/>
      <c r="E66" s="11"/>
      <c r="F66" s="69"/>
      <c r="G66" s="70"/>
      <c r="H66" s="69"/>
      <c r="I66" s="69"/>
      <c r="J66" s="11"/>
      <c r="K66" s="11"/>
      <c r="L66" s="11"/>
      <c r="M66" s="11"/>
      <c r="N66" s="69"/>
      <c r="O66" s="71"/>
      <c r="P66" s="71"/>
      <c r="Q66" s="71"/>
      <c r="R66" s="71"/>
      <c r="S66" s="72"/>
      <c r="V66" s="74"/>
      <c r="W66" s="74"/>
      <c r="X66" s="74"/>
      <c r="Y66" s="75"/>
    </row>
    <row r="67" spans="2:25">
      <c r="B67" s="68"/>
      <c r="C67" s="68"/>
      <c r="D67" s="11"/>
      <c r="E67" s="11"/>
      <c r="F67" s="69"/>
      <c r="G67" s="70"/>
      <c r="H67" s="69"/>
      <c r="I67" s="69"/>
      <c r="J67" s="11"/>
      <c r="K67" s="11"/>
      <c r="L67" s="11"/>
      <c r="M67" s="11"/>
      <c r="N67" s="69"/>
      <c r="O67" s="71"/>
      <c r="P67" s="71"/>
      <c r="Q67" s="71"/>
      <c r="R67" s="71"/>
      <c r="S67" s="72"/>
      <c r="V67" s="74"/>
      <c r="W67" s="74"/>
      <c r="X67" s="74"/>
      <c r="Y67" s="75"/>
    </row>
    <row r="68" spans="2:25">
      <c r="B68" s="68"/>
      <c r="C68" s="68"/>
      <c r="D68" s="11"/>
      <c r="E68" s="11"/>
      <c r="F68" s="69"/>
      <c r="G68" s="70"/>
      <c r="H68" s="69"/>
      <c r="I68" s="69"/>
      <c r="J68" s="11"/>
      <c r="K68" s="11"/>
      <c r="L68" s="11"/>
      <c r="M68" s="11"/>
      <c r="N68" s="69"/>
      <c r="O68" s="71"/>
      <c r="P68" s="71"/>
      <c r="Q68" s="71"/>
      <c r="R68" s="71"/>
      <c r="S68" s="72"/>
      <c r="V68" s="74"/>
      <c r="W68" s="74"/>
      <c r="X68" s="74"/>
      <c r="Y68" s="75"/>
    </row>
    <row r="69" spans="2:25">
      <c r="B69" s="68"/>
      <c r="C69" s="68"/>
      <c r="D69" s="11"/>
      <c r="E69" s="11"/>
      <c r="F69" s="69"/>
      <c r="G69" s="70"/>
      <c r="H69" s="69"/>
      <c r="I69" s="69"/>
      <c r="J69" s="11"/>
      <c r="K69" s="11"/>
      <c r="L69" s="11"/>
      <c r="M69" s="11"/>
      <c r="N69" s="69"/>
      <c r="O69" s="71"/>
      <c r="P69" s="71"/>
      <c r="Q69" s="71"/>
      <c r="R69" s="71"/>
      <c r="S69" s="72"/>
      <c r="V69" s="74"/>
      <c r="W69" s="74"/>
      <c r="X69" s="74"/>
      <c r="Y69" s="75"/>
    </row>
    <row r="70" spans="2:25">
      <c r="B70" s="68"/>
      <c r="C70" s="68"/>
      <c r="D70" s="11"/>
      <c r="E70" s="11"/>
      <c r="F70" s="69"/>
      <c r="G70" s="70"/>
      <c r="H70" s="69"/>
      <c r="I70" s="69"/>
      <c r="J70" s="11"/>
      <c r="K70" s="11"/>
      <c r="L70" s="11"/>
      <c r="M70" s="11"/>
      <c r="N70" s="69"/>
      <c r="O70" s="71"/>
      <c r="P70" s="71"/>
      <c r="Q70" s="71"/>
      <c r="R70" s="71"/>
      <c r="S70" s="72"/>
      <c r="V70" s="74"/>
      <c r="W70" s="74"/>
      <c r="X70" s="74"/>
      <c r="Y70" s="75"/>
    </row>
    <row r="71" spans="2:25">
      <c r="B71" s="68"/>
      <c r="C71" s="68"/>
      <c r="D71" s="11"/>
      <c r="E71" s="11"/>
      <c r="F71" s="69"/>
      <c r="G71" s="70"/>
      <c r="H71" s="69"/>
      <c r="I71" s="69"/>
      <c r="J71" s="11"/>
      <c r="K71" s="11"/>
      <c r="L71" s="11"/>
      <c r="M71" s="11"/>
      <c r="N71" s="69"/>
      <c r="O71" s="71"/>
      <c r="P71" s="71"/>
      <c r="Q71" s="71"/>
      <c r="R71" s="71"/>
      <c r="S71" s="72"/>
      <c r="V71" s="74"/>
      <c r="W71" s="74"/>
      <c r="X71" s="74"/>
      <c r="Y71" s="75"/>
    </row>
    <row r="72" spans="2:25">
      <c r="B72" s="68"/>
      <c r="C72" s="68"/>
      <c r="D72" s="11"/>
      <c r="E72" s="11"/>
      <c r="F72" s="69"/>
      <c r="G72" s="70"/>
      <c r="H72" s="69"/>
      <c r="I72" s="69"/>
      <c r="J72" s="11"/>
      <c r="K72" s="11"/>
      <c r="L72" s="11"/>
      <c r="M72" s="11"/>
      <c r="N72" s="69"/>
      <c r="O72" s="71"/>
      <c r="P72" s="71"/>
      <c r="Q72" s="71"/>
      <c r="R72" s="71"/>
      <c r="S72" s="72"/>
      <c r="V72" s="74"/>
      <c r="W72" s="74"/>
      <c r="X72" s="74"/>
      <c r="Y72" s="75"/>
    </row>
    <row r="73" spans="2:25">
      <c r="B73" s="68"/>
      <c r="C73" s="68"/>
      <c r="D73" s="11"/>
      <c r="E73" s="11"/>
      <c r="F73" s="69"/>
      <c r="G73" s="70"/>
      <c r="H73" s="69"/>
      <c r="I73" s="69"/>
      <c r="J73" s="11"/>
      <c r="K73" s="11"/>
      <c r="L73" s="11"/>
      <c r="M73" s="11"/>
      <c r="N73" s="69"/>
      <c r="O73" s="71"/>
      <c r="P73" s="71"/>
      <c r="Q73" s="71"/>
      <c r="R73" s="71"/>
      <c r="S73" s="72"/>
      <c r="V73" s="74"/>
      <c r="W73" s="74"/>
      <c r="X73" s="74"/>
      <c r="Y73" s="75"/>
    </row>
    <row r="74" spans="2:25">
      <c r="B74" s="68"/>
      <c r="C74" s="68"/>
      <c r="D74" s="11"/>
      <c r="E74" s="11"/>
      <c r="F74" s="69"/>
      <c r="G74" s="70"/>
      <c r="H74" s="69"/>
      <c r="I74" s="69"/>
      <c r="J74" s="11"/>
      <c r="K74" s="11"/>
      <c r="L74" s="11"/>
      <c r="M74" s="11"/>
      <c r="N74" s="69"/>
      <c r="O74" s="71"/>
      <c r="P74" s="71"/>
      <c r="Q74" s="71"/>
      <c r="R74" s="71"/>
      <c r="S74" s="72"/>
      <c r="V74" s="74"/>
      <c r="W74" s="74"/>
      <c r="X74" s="74"/>
      <c r="Y74" s="75"/>
    </row>
    <row r="75" spans="2:25">
      <c r="B75" s="68"/>
      <c r="C75" s="68"/>
      <c r="D75" s="11"/>
      <c r="E75" s="11"/>
      <c r="F75" s="69"/>
      <c r="G75" s="70"/>
      <c r="H75" s="69"/>
      <c r="I75" s="69"/>
      <c r="J75" s="11"/>
      <c r="K75" s="11"/>
      <c r="L75" s="11"/>
      <c r="M75" s="11"/>
      <c r="N75" s="69"/>
      <c r="O75" s="71"/>
      <c r="P75" s="71"/>
      <c r="Q75" s="71"/>
      <c r="R75" s="71"/>
      <c r="S75" s="72"/>
      <c r="V75" s="74"/>
      <c r="W75" s="74"/>
      <c r="X75" s="74"/>
      <c r="Y75" s="75"/>
    </row>
    <row r="76" spans="2:25">
      <c r="B76" s="68"/>
      <c r="C76" s="68"/>
      <c r="D76" s="11"/>
      <c r="E76" s="11"/>
      <c r="F76" s="69"/>
      <c r="G76" s="70"/>
      <c r="H76" s="69"/>
      <c r="I76" s="69"/>
      <c r="J76" s="11"/>
      <c r="K76" s="11"/>
      <c r="L76" s="11"/>
      <c r="M76" s="11"/>
      <c r="N76" s="69"/>
      <c r="O76" s="71"/>
      <c r="P76" s="71"/>
      <c r="Q76" s="71"/>
      <c r="R76" s="71"/>
      <c r="S76" s="72"/>
      <c r="V76" s="74"/>
      <c r="W76" s="74"/>
      <c r="X76" s="74"/>
      <c r="Y76" s="75"/>
    </row>
    <row r="77" spans="2:25">
      <c r="B77" s="68"/>
      <c r="C77" s="68"/>
      <c r="D77" s="11"/>
      <c r="E77" s="11"/>
      <c r="F77" s="69"/>
      <c r="G77" s="70"/>
      <c r="H77" s="69"/>
      <c r="I77" s="69"/>
      <c r="J77" s="11"/>
      <c r="K77" s="11"/>
      <c r="L77" s="11"/>
      <c r="M77" s="11"/>
      <c r="N77" s="69"/>
      <c r="O77" s="71"/>
      <c r="P77" s="71"/>
      <c r="Q77" s="71"/>
      <c r="R77" s="71"/>
      <c r="S77" s="72"/>
      <c r="V77" s="74"/>
      <c r="W77" s="74"/>
      <c r="X77" s="74"/>
      <c r="Y77" s="75"/>
    </row>
    <row r="78" spans="2:25">
      <c r="B78" s="68"/>
      <c r="C78" s="68"/>
      <c r="D78" s="11"/>
      <c r="E78" s="11"/>
      <c r="F78" s="69"/>
      <c r="G78" s="70"/>
      <c r="H78" s="69"/>
      <c r="I78" s="69"/>
      <c r="J78" s="11"/>
      <c r="K78" s="11"/>
      <c r="L78" s="11"/>
      <c r="M78" s="11"/>
      <c r="N78" s="69"/>
      <c r="O78" s="71"/>
      <c r="P78" s="71"/>
      <c r="Q78" s="71"/>
      <c r="R78" s="71"/>
      <c r="S78" s="72"/>
      <c r="V78" s="74"/>
      <c r="W78" s="74"/>
      <c r="X78" s="74"/>
      <c r="Y78" s="75"/>
    </row>
    <row r="79" spans="2:25">
      <c r="B79" s="68"/>
      <c r="C79" s="68"/>
      <c r="D79" s="11"/>
      <c r="E79" s="11"/>
      <c r="F79" s="69"/>
      <c r="G79" s="70"/>
      <c r="H79" s="69"/>
      <c r="I79" s="69"/>
      <c r="J79" s="11"/>
      <c r="K79" s="11"/>
      <c r="L79" s="11"/>
      <c r="M79" s="11"/>
      <c r="N79" s="69"/>
      <c r="O79" s="71"/>
      <c r="P79" s="71"/>
      <c r="Q79" s="71"/>
      <c r="R79" s="71"/>
      <c r="S79" s="72"/>
      <c r="V79" s="74"/>
      <c r="W79" s="74"/>
      <c r="X79" s="74"/>
      <c r="Y79" s="75"/>
    </row>
    <row r="80" spans="2:25">
      <c r="B80" s="68"/>
      <c r="C80" s="68"/>
      <c r="D80" s="11"/>
      <c r="E80" s="11"/>
      <c r="F80" s="69"/>
      <c r="G80" s="70"/>
      <c r="H80" s="69"/>
      <c r="I80" s="69"/>
      <c r="J80" s="11"/>
      <c r="K80" s="11"/>
      <c r="L80" s="11"/>
      <c r="M80" s="11"/>
      <c r="N80" s="69"/>
      <c r="O80" s="71"/>
      <c r="P80" s="71"/>
      <c r="Q80" s="71"/>
      <c r="R80" s="71"/>
      <c r="S80" s="72"/>
      <c r="V80" s="74"/>
      <c r="W80" s="74"/>
      <c r="X80" s="74"/>
      <c r="Y80" s="75"/>
    </row>
    <row r="81" spans="2:25">
      <c r="B81" s="68"/>
      <c r="C81" s="68"/>
      <c r="D81" s="11"/>
      <c r="E81" s="11"/>
      <c r="F81" s="69"/>
      <c r="G81" s="70"/>
      <c r="H81" s="69"/>
      <c r="I81" s="69"/>
      <c r="J81" s="11"/>
      <c r="K81" s="11"/>
      <c r="L81" s="11"/>
      <c r="M81" s="11"/>
      <c r="N81" s="69"/>
      <c r="O81" s="71"/>
      <c r="P81" s="71"/>
      <c r="Q81" s="71"/>
      <c r="R81" s="71"/>
      <c r="S81" s="72"/>
      <c r="V81" s="74"/>
      <c r="W81" s="74"/>
      <c r="X81" s="74"/>
      <c r="Y81" s="75"/>
    </row>
    <row r="82" spans="2:25">
      <c r="B82" s="68"/>
      <c r="C82" s="68"/>
      <c r="D82" s="11"/>
      <c r="E82" s="11"/>
      <c r="F82" s="69"/>
      <c r="G82" s="70"/>
      <c r="H82" s="69"/>
      <c r="I82" s="69"/>
      <c r="J82" s="11"/>
      <c r="K82" s="11"/>
      <c r="L82" s="11"/>
      <c r="M82" s="11"/>
      <c r="N82" s="69"/>
      <c r="O82" s="71"/>
      <c r="P82" s="71"/>
      <c r="Q82" s="71"/>
      <c r="R82" s="71"/>
      <c r="S82" s="72"/>
      <c r="V82" s="74"/>
      <c r="W82" s="74"/>
      <c r="X82" s="74"/>
      <c r="Y82" s="75"/>
    </row>
    <row r="83" spans="2:25">
      <c r="B83" s="68"/>
      <c r="C83" s="68"/>
      <c r="D83" s="11"/>
      <c r="E83" s="11"/>
      <c r="F83" s="69"/>
      <c r="G83" s="70"/>
      <c r="H83" s="69"/>
      <c r="I83" s="69"/>
      <c r="J83" s="11"/>
      <c r="K83" s="11"/>
      <c r="L83" s="11"/>
      <c r="M83" s="11"/>
      <c r="N83" s="69"/>
      <c r="O83" s="71"/>
      <c r="P83" s="71"/>
      <c r="Q83" s="71"/>
      <c r="R83" s="71"/>
      <c r="S83" s="72"/>
      <c r="V83" s="74"/>
      <c r="W83" s="74"/>
      <c r="X83" s="74"/>
      <c r="Y83" s="75"/>
    </row>
    <row r="84" spans="2:25">
      <c r="B84" s="68"/>
      <c r="C84" s="68"/>
      <c r="D84" s="11"/>
      <c r="E84" s="11"/>
      <c r="F84" s="69"/>
      <c r="G84" s="70"/>
      <c r="H84" s="69"/>
      <c r="I84" s="69"/>
      <c r="J84" s="11"/>
      <c r="K84" s="11"/>
      <c r="L84" s="11"/>
      <c r="M84" s="11"/>
      <c r="N84" s="69"/>
      <c r="O84" s="71"/>
      <c r="P84" s="71"/>
      <c r="Q84" s="71"/>
      <c r="R84" s="71"/>
      <c r="S84" s="72"/>
      <c r="V84" s="74"/>
      <c r="W84" s="74"/>
      <c r="X84" s="74"/>
      <c r="Y84" s="75"/>
    </row>
    <row r="85" spans="2:25">
      <c r="B85" s="68"/>
      <c r="C85" s="68"/>
      <c r="D85" s="11"/>
      <c r="E85" s="11"/>
      <c r="F85" s="69"/>
      <c r="G85" s="70"/>
      <c r="H85" s="69"/>
      <c r="I85" s="69"/>
      <c r="J85" s="11"/>
      <c r="K85" s="11"/>
      <c r="L85" s="11"/>
      <c r="M85" s="11"/>
      <c r="N85" s="69"/>
      <c r="O85" s="71"/>
      <c r="P85" s="71"/>
      <c r="Q85" s="71"/>
      <c r="R85" s="71"/>
      <c r="S85" s="72"/>
      <c r="V85" s="74"/>
      <c r="W85" s="74"/>
      <c r="X85" s="74"/>
      <c r="Y85" s="75"/>
    </row>
    <row r="86" spans="2:25">
      <c r="B86" s="68"/>
      <c r="C86" s="68"/>
      <c r="D86" s="11"/>
      <c r="E86" s="11"/>
      <c r="F86" s="69"/>
      <c r="G86" s="70"/>
      <c r="H86" s="69"/>
      <c r="I86" s="69"/>
      <c r="J86" s="11"/>
      <c r="K86" s="11"/>
      <c r="L86" s="11"/>
      <c r="M86" s="11"/>
      <c r="N86" s="69"/>
      <c r="O86" s="71"/>
      <c r="P86" s="71"/>
      <c r="Q86" s="71"/>
      <c r="R86" s="71"/>
      <c r="S86" s="72"/>
      <c r="V86" s="74"/>
      <c r="W86" s="74"/>
      <c r="X86" s="74"/>
      <c r="Y86" s="75"/>
    </row>
    <row r="87" spans="2:25">
      <c r="B87" s="68"/>
      <c r="C87" s="68"/>
      <c r="D87" s="11"/>
      <c r="E87" s="11"/>
      <c r="F87" s="69"/>
      <c r="G87" s="70"/>
      <c r="H87" s="69"/>
      <c r="I87" s="69"/>
      <c r="J87" s="11"/>
      <c r="K87" s="11"/>
      <c r="L87" s="11"/>
      <c r="M87" s="11"/>
      <c r="N87" s="69"/>
      <c r="O87" s="71"/>
      <c r="P87" s="71"/>
      <c r="Q87" s="71"/>
      <c r="R87" s="71"/>
      <c r="S87" s="72"/>
      <c r="V87" s="74"/>
      <c r="W87" s="74"/>
      <c r="X87" s="74"/>
      <c r="Y87" s="75"/>
    </row>
    <row r="88" spans="2:25">
      <c r="B88" s="68"/>
      <c r="C88" s="68"/>
      <c r="D88" s="11"/>
      <c r="E88" s="11"/>
      <c r="F88" s="69"/>
      <c r="G88" s="70"/>
      <c r="H88" s="69"/>
      <c r="I88" s="69"/>
      <c r="J88" s="11"/>
      <c r="K88" s="11"/>
      <c r="L88" s="11"/>
      <c r="M88" s="11"/>
      <c r="N88" s="69"/>
      <c r="O88" s="71"/>
      <c r="P88" s="71"/>
      <c r="Q88" s="71"/>
      <c r="R88" s="71"/>
      <c r="S88" s="72"/>
      <c r="V88" s="74"/>
      <c r="W88" s="74"/>
      <c r="X88" s="74"/>
      <c r="Y88" s="75"/>
    </row>
    <row r="89" spans="2:25">
      <c r="B89" s="68"/>
      <c r="C89" s="68"/>
      <c r="D89" s="11"/>
      <c r="E89" s="11"/>
      <c r="F89" s="69"/>
      <c r="G89" s="70"/>
      <c r="H89" s="69"/>
      <c r="I89" s="69"/>
      <c r="J89" s="11"/>
      <c r="K89" s="11"/>
      <c r="L89" s="11"/>
      <c r="M89" s="11"/>
      <c r="N89" s="69"/>
      <c r="O89" s="71"/>
      <c r="P89" s="71"/>
      <c r="Q89" s="71"/>
      <c r="R89" s="71"/>
      <c r="S89" s="72"/>
      <c r="V89" s="74"/>
      <c r="W89" s="74"/>
      <c r="X89" s="74"/>
      <c r="Y89" s="75"/>
    </row>
    <row r="90" spans="2:25">
      <c r="B90" s="68"/>
      <c r="C90" s="68"/>
      <c r="D90" s="11"/>
      <c r="E90" s="11"/>
      <c r="F90" s="69"/>
      <c r="G90" s="70"/>
      <c r="H90" s="69"/>
      <c r="I90" s="69"/>
      <c r="J90" s="11"/>
      <c r="K90" s="11"/>
      <c r="L90" s="11"/>
      <c r="M90" s="11"/>
      <c r="N90" s="69"/>
      <c r="O90" s="71"/>
      <c r="P90" s="71"/>
      <c r="Q90" s="71"/>
      <c r="R90" s="71"/>
      <c r="S90" s="72"/>
      <c r="V90" s="74"/>
      <c r="W90" s="74"/>
      <c r="X90" s="74"/>
      <c r="Y90" s="75"/>
    </row>
    <row r="91" spans="2:25">
      <c r="B91" s="68"/>
      <c r="C91" s="68"/>
      <c r="D91" s="11"/>
      <c r="E91" s="11"/>
      <c r="F91" s="69"/>
      <c r="G91" s="70"/>
      <c r="H91" s="69"/>
      <c r="I91" s="69"/>
      <c r="J91" s="11"/>
      <c r="K91" s="11"/>
      <c r="L91" s="11"/>
      <c r="M91" s="11"/>
      <c r="N91" s="69"/>
      <c r="O91" s="71"/>
      <c r="P91" s="71"/>
      <c r="Q91" s="71"/>
      <c r="R91" s="71"/>
      <c r="S91" s="72"/>
      <c r="V91" s="74"/>
      <c r="W91" s="74"/>
      <c r="X91" s="74"/>
      <c r="Y91" s="75"/>
    </row>
    <row r="92" spans="2:25">
      <c r="B92" s="68"/>
      <c r="C92" s="68"/>
      <c r="D92" s="11"/>
      <c r="E92" s="11"/>
      <c r="F92" s="69"/>
      <c r="G92" s="70"/>
      <c r="H92" s="69"/>
      <c r="I92" s="69"/>
      <c r="J92" s="11"/>
      <c r="K92" s="11"/>
      <c r="L92" s="11"/>
      <c r="M92" s="11"/>
      <c r="N92" s="69"/>
      <c r="O92" s="71"/>
      <c r="P92" s="71"/>
      <c r="Q92" s="71"/>
      <c r="R92" s="71"/>
      <c r="S92" s="72"/>
      <c r="V92" s="74"/>
      <c r="W92" s="74"/>
      <c r="X92" s="74"/>
      <c r="Y92" s="75"/>
    </row>
    <row r="93" spans="2:25">
      <c r="B93" s="68"/>
      <c r="C93" s="68"/>
      <c r="D93" s="11"/>
      <c r="E93" s="11"/>
      <c r="F93" s="69"/>
      <c r="G93" s="70"/>
      <c r="H93" s="69"/>
      <c r="I93" s="69"/>
      <c r="J93" s="11"/>
      <c r="K93" s="11"/>
      <c r="L93" s="11"/>
      <c r="M93" s="11"/>
      <c r="N93" s="69"/>
      <c r="O93" s="71"/>
      <c r="P93" s="71"/>
      <c r="Q93" s="71"/>
      <c r="R93" s="71"/>
      <c r="S93" s="72"/>
      <c r="V93" s="74"/>
      <c r="W93" s="74"/>
      <c r="X93" s="74"/>
      <c r="Y93" s="75"/>
    </row>
    <row r="94" spans="2:25">
      <c r="B94" s="68"/>
      <c r="C94" s="68"/>
      <c r="D94" s="11"/>
      <c r="E94" s="11"/>
      <c r="F94" s="69"/>
      <c r="G94" s="70"/>
      <c r="H94" s="69"/>
      <c r="I94" s="69"/>
      <c r="J94" s="11"/>
      <c r="K94" s="11"/>
      <c r="L94" s="11"/>
      <c r="M94" s="11"/>
      <c r="N94" s="69"/>
      <c r="O94" s="71"/>
      <c r="P94" s="71"/>
      <c r="Q94" s="71"/>
      <c r="R94" s="71"/>
      <c r="S94" s="72"/>
      <c r="V94" s="74"/>
      <c r="W94" s="74"/>
      <c r="X94" s="74"/>
      <c r="Y94" s="75"/>
    </row>
    <row r="95" spans="2:25">
      <c r="B95" s="68"/>
      <c r="C95" s="68"/>
      <c r="D95" s="11"/>
      <c r="E95" s="11"/>
      <c r="F95" s="69"/>
      <c r="G95" s="70"/>
      <c r="H95" s="69"/>
      <c r="I95" s="69"/>
      <c r="J95" s="11"/>
      <c r="K95" s="11"/>
      <c r="L95" s="11"/>
      <c r="M95" s="11"/>
      <c r="N95" s="69"/>
      <c r="O95" s="71"/>
      <c r="P95" s="71"/>
      <c r="Q95" s="71"/>
      <c r="R95" s="71"/>
      <c r="S95" s="72"/>
      <c r="V95" s="74"/>
      <c r="W95" s="74"/>
      <c r="X95" s="74"/>
      <c r="Y95" s="75"/>
    </row>
    <row r="96" spans="2:25">
      <c r="B96" s="68"/>
      <c r="C96" s="68"/>
      <c r="D96" s="11"/>
      <c r="E96" s="11"/>
      <c r="F96" s="69"/>
      <c r="G96" s="70"/>
      <c r="H96" s="69"/>
      <c r="I96" s="69"/>
      <c r="J96" s="11"/>
      <c r="K96" s="11"/>
      <c r="L96" s="11"/>
      <c r="M96" s="11"/>
      <c r="N96" s="69"/>
      <c r="O96" s="71"/>
      <c r="P96" s="71"/>
      <c r="Q96" s="71"/>
      <c r="R96" s="71"/>
      <c r="S96" s="72"/>
      <c r="V96" s="74"/>
      <c r="W96" s="74"/>
      <c r="X96" s="74"/>
      <c r="Y96" s="75"/>
    </row>
    <row r="97" spans="2:25">
      <c r="B97" s="68"/>
      <c r="C97" s="68"/>
      <c r="D97" s="11"/>
      <c r="E97" s="11"/>
      <c r="F97" s="69"/>
      <c r="G97" s="70"/>
      <c r="H97" s="69"/>
      <c r="I97" s="69"/>
      <c r="J97" s="11"/>
      <c r="K97" s="11"/>
      <c r="L97" s="11"/>
      <c r="M97" s="11"/>
      <c r="N97" s="69"/>
      <c r="O97" s="71"/>
      <c r="P97" s="71"/>
      <c r="Q97" s="71"/>
      <c r="R97" s="71"/>
      <c r="S97" s="72"/>
      <c r="V97" s="74"/>
      <c r="W97" s="74"/>
      <c r="X97" s="74"/>
      <c r="Y97" s="75"/>
    </row>
    <row r="98" spans="2:25">
      <c r="B98" s="68"/>
      <c r="C98" s="68"/>
      <c r="D98" s="11"/>
      <c r="E98" s="11"/>
      <c r="F98" s="69"/>
      <c r="G98" s="70"/>
      <c r="H98" s="69"/>
      <c r="I98" s="69"/>
      <c r="J98" s="11"/>
      <c r="K98" s="11"/>
      <c r="L98" s="11"/>
      <c r="M98" s="11"/>
      <c r="N98" s="69"/>
      <c r="O98" s="71"/>
      <c r="P98" s="71"/>
      <c r="Q98" s="71"/>
      <c r="R98" s="71"/>
      <c r="S98" s="72"/>
      <c r="V98" s="74"/>
      <c r="W98" s="74"/>
      <c r="X98" s="74"/>
      <c r="Y98" s="75"/>
    </row>
    <row r="99" spans="2:25">
      <c r="B99" s="68"/>
      <c r="C99" s="68"/>
      <c r="D99" s="11"/>
      <c r="E99" s="11"/>
      <c r="F99" s="69"/>
      <c r="G99" s="70"/>
      <c r="H99" s="69"/>
      <c r="I99" s="69"/>
      <c r="J99" s="11"/>
      <c r="K99" s="11"/>
      <c r="L99" s="11"/>
      <c r="M99" s="11"/>
      <c r="N99" s="69"/>
      <c r="O99" s="71"/>
      <c r="P99" s="71"/>
      <c r="Q99" s="71"/>
      <c r="R99" s="71"/>
      <c r="S99" s="72"/>
      <c r="V99" s="74"/>
      <c r="W99" s="74"/>
      <c r="X99" s="74"/>
      <c r="Y99" s="75"/>
    </row>
    <row r="100" spans="2:25">
      <c r="B100" s="68"/>
      <c r="C100" s="68"/>
      <c r="D100" s="11"/>
      <c r="E100" s="11"/>
      <c r="F100" s="69"/>
      <c r="G100" s="70"/>
      <c r="H100" s="69"/>
      <c r="I100" s="69"/>
      <c r="J100" s="11"/>
      <c r="K100" s="11"/>
      <c r="L100" s="11"/>
      <c r="M100" s="11"/>
      <c r="N100" s="69"/>
      <c r="O100" s="71"/>
      <c r="P100" s="71"/>
      <c r="Q100" s="71"/>
      <c r="R100" s="71"/>
      <c r="S100" s="72"/>
      <c r="V100" s="74"/>
      <c r="W100" s="74"/>
      <c r="X100" s="74"/>
      <c r="Y100" s="75"/>
    </row>
    <row r="101" spans="2:25">
      <c r="B101" s="68"/>
      <c r="C101" s="68"/>
      <c r="D101" s="11"/>
      <c r="E101" s="11"/>
      <c r="F101" s="69"/>
      <c r="G101" s="70"/>
      <c r="H101" s="69"/>
      <c r="I101" s="69"/>
      <c r="J101" s="11"/>
      <c r="K101" s="11"/>
      <c r="L101" s="11"/>
      <c r="M101" s="11"/>
      <c r="N101" s="69"/>
      <c r="O101" s="71"/>
      <c r="P101" s="71"/>
      <c r="Q101" s="71"/>
      <c r="R101" s="71"/>
      <c r="S101" s="72"/>
      <c r="V101" s="74"/>
      <c r="W101" s="74"/>
      <c r="X101" s="74"/>
      <c r="Y101" s="75"/>
    </row>
    <row r="102" spans="2:25">
      <c r="B102" s="68"/>
      <c r="C102" s="68"/>
      <c r="D102" s="11"/>
      <c r="E102" s="11"/>
      <c r="F102" s="69"/>
      <c r="G102" s="70"/>
      <c r="H102" s="69"/>
      <c r="I102" s="69"/>
      <c r="J102" s="11"/>
      <c r="K102" s="11"/>
      <c r="L102" s="11"/>
      <c r="M102" s="11"/>
      <c r="N102" s="69"/>
      <c r="O102" s="71"/>
      <c r="P102" s="71"/>
      <c r="Q102" s="71"/>
      <c r="R102" s="71"/>
      <c r="S102" s="72"/>
      <c r="V102" s="74"/>
      <c r="W102" s="74"/>
      <c r="X102" s="74"/>
      <c r="Y102" s="75"/>
    </row>
    <row r="103" spans="2:25">
      <c r="B103" s="68"/>
      <c r="C103" s="68"/>
      <c r="D103" s="11"/>
      <c r="E103" s="11"/>
      <c r="F103" s="69"/>
      <c r="G103" s="70"/>
      <c r="H103" s="69"/>
      <c r="I103" s="69"/>
      <c r="J103" s="11"/>
      <c r="K103" s="11"/>
      <c r="L103" s="11"/>
      <c r="M103" s="11"/>
      <c r="N103" s="69"/>
      <c r="O103" s="71"/>
      <c r="P103" s="71"/>
      <c r="Q103" s="71"/>
      <c r="R103" s="71"/>
      <c r="S103" s="72"/>
      <c r="V103" s="74"/>
      <c r="W103" s="74"/>
      <c r="X103" s="74"/>
      <c r="Y103" s="75"/>
    </row>
    <row r="104" spans="2:25">
      <c r="B104" s="68"/>
      <c r="C104" s="68"/>
      <c r="D104" s="11"/>
      <c r="E104" s="11"/>
      <c r="F104" s="69"/>
      <c r="G104" s="70"/>
      <c r="H104" s="69"/>
      <c r="I104" s="69"/>
      <c r="J104" s="11"/>
      <c r="K104" s="11"/>
      <c r="L104" s="11"/>
      <c r="M104" s="11"/>
      <c r="N104" s="69"/>
      <c r="O104" s="71"/>
      <c r="P104" s="71"/>
      <c r="Q104" s="71"/>
      <c r="R104" s="71"/>
      <c r="S104" s="72"/>
      <c r="V104" s="74"/>
      <c r="W104" s="74"/>
      <c r="X104" s="74"/>
      <c r="Y104" s="75"/>
    </row>
    <row r="105" spans="2:25">
      <c r="B105" s="68"/>
      <c r="C105" s="68"/>
      <c r="D105" s="11"/>
      <c r="E105" s="11"/>
      <c r="F105" s="69"/>
      <c r="G105" s="70"/>
      <c r="H105" s="69"/>
      <c r="I105" s="69"/>
      <c r="J105" s="11"/>
      <c r="K105" s="11"/>
      <c r="L105" s="11"/>
      <c r="M105" s="11"/>
      <c r="N105" s="69"/>
      <c r="O105" s="71"/>
      <c r="P105" s="71"/>
      <c r="Q105" s="71"/>
      <c r="R105" s="71"/>
      <c r="S105" s="72"/>
      <c r="V105" s="74"/>
      <c r="W105" s="74"/>
      <c r="X105" s="74"/>
      <c r="Y105" s="75"/>
    </row>
    <row r="106" spans="2:25">
      <c r="B106" s="68"/>
      <c r="C106" s="68"/>
      <c r="D106" s="11"/>
      <c r="E106" s="11"/>
      <c r="F106" s="69"/>
      <c r="G106" s="70"/>
      <c r="H106" s="69"/>
      <c r="I106" s="69"/>
      <c r="J106" s="11"/>
      <c r="K106" s="11"/>
      <c r="L106" s="11"/>
      <c r="M106" s="11"/>
      <c r="N106" s="69"/>
      <c r="O106" s="71"/>
      <c r="P106" s="71"/>
      <c r="Q106" s="71"/>
      <c r="R106" s="71"/>
      <c r="S106" s="72"/>
      <c r="V106" s="74"/>
      <c r="W106" s="74"/>
      <c r="X106" s="74"/>
      <c r="Y106" s="75"/>
    </row>
    <row r="107" spans="2:25">
      <c r="B107" s="68"/>
      <c r="C107" s="68"/>
      <c r="D107" s="11"/>
      <c r="E107" s="11"/>
      <c r="F107" s="69"/>
      <c r="G107" s="70"/>
      <c r="H107" s="69"/>
      <c r="I107" s="69"/>
      <c r="J107" s="11"/>
      <c r="K107" s="11"/>
      <c r="L107" s="11"/>
      <c r="M107" s="11"/>
      <c r="N107" s="69"/>
      <c r="O107" s="71"/>
      <c r="P107" s="71"/>
      <c r="Q107" s="71"/>
      <c r="R107" s="71"/>
      <c r="S107" s="72"/>
      <c r="V107" s="74"/>
      <c r="W107" s="74"/>
      <c r="X107" s="74"/>
      <c r="Y107" s="75"/>
    </row>
    <row r="108" spans="2:25">
      <c r="B108" s="68"/>
      <c r="C108" s="68"/>
      <c r="D108" s="11"/>
      <c r="E108" s="11"/>
      <c r="F108" s="69"/>
      <c r="G108" s="70"/>
      <c r="H108" s="69"/>
      <c r="I108" s="69"/>
      <c r="J108" s="11"/>
      <c r="K108" s="11"/>
      <c r="L108" s="11"/>
      <c r="M108" s="11"/>
      <c r="N108" s="69"/>
      <c r="O108" s="71"/>
      <c r="P108" s="71"/>
      <c r="Q108" s="71"/>
      <c r="R108" s="71"/>
      <c r="S108" s="72"/>
      <c r="V108" s="74"/>
      <c r="W108" s="74"/>
      <c r="X108" s="74"/>
      <c r="Y108" s="75"/>
    </row>
    <row r="109" spans="2:25">
      <c r="B109" s="68"/>
      <c r="C109" s="68"/>
      <c r="D109" s="11"/>
      <c r="E109" s="11"/>
      <c r="F109" s="69"/>
      <c r="G109" s="70"/>
      <c r="H109" s="69"/>
      <c r="I109" s="69"/>
      <c r="J109" s="11"/>
      <c r="K109" s="11"/>
      <c r="L109" s="11"/>
      <c r="M109" s="11"/>
      <c r="N109" s="69"/>
      <c r="O109" s="71"/>
      <c r="P109" s="71"/>
      <c r="Q109" s="71"/>
      <c r="R109" s="71"/>
      <c r="S109" s="72"/>
      <c r="V109" s="74"/>
      <c r="W109" s="74"/>
      <c r="X109" s="74"/>
      <c r="Y109" s="75"/>
    </row>
    <row r="110" spans="2:25">
      <c r="B110" s="68"/>
      <c r="C110" s="68"/>
      <c r="D110" s="11"/>
      <c r="E110" s="11"/>
      <c r="F110" s="69"/>
      <c r="G110" s="70"/>
      <c r="H110" s="69"/>
      <c r="I110" s="69"/>
      <c r="J110" s="11"/>
      <c r="K110" s="11"/>
      <c r="L110" s="11"/>
      <c r="M110" s="11"/>
      <c r="N110" s="69"/>
      <c r="O110" s="71"/>
      <c r="P110" s="71"/>
      <c r="Q110" s="71"/>
      <c r="R110" s="71"/>
      <c r="S110" s="72"/>
      <c r="V110" s="74"/>
      <c r="W110" s="74"/>
      <c r="X110" s="74"/>
      <c r="Y110" s="75"/>
    </row>
    <row r="111" spans="2:25">
      <c r="B111" s="68"/>
      <c r="C111" s="68"/>
      <c r="D111" s="68"/>
      <c r="E111" s="68"/>
      <c r="F111" s="69"/>
      <c r="G111" s="70"/>
      <c r="H111" s="69"/>
      <c r="I111" s="69"/>
      <c r="J111" s="11"/>
      <c r="K111" s="11"/>
      <c r="L111" s="11"/>
      <c r="M111" s="11"/>
      <c r="N111" s="69"/>
      <c r="O111" s="71"/>
      <c r="P111" s="71"/>
      <c r="Q111" s="71"/>
      <c r="R111" s="71"/>
      <c r="S111" s="72"/>
      <c r="V111" s="74"/>
      <c r="W111" s="74"/>
      <c r="X111" s="74"/>
      <c r="Y111" s="75"/>
    </row>
    <row r="112" spans="2:25">
      <c r="B112" s="68"/>
      <c r="C112" s="68"/>
      <c r="D112" s="68"/>
      <c r="E112" s="68"/>
      <c r="F112" s="69"/>
      <c r="G112" s="70"/>
      <c r="H112" s="69"/>
      <c r="I112" s="69"/>
      <c r="J112" s="11"/>
      <c r="K112" s="11"/>
      <c r="L112" s="11"/>
      <c r="M112" s="11"/>
      <c r="N112" s="69"/>
      <c r="O112" s="71"/>
      <c r="P112" s="71"/>
      <c r="Q112" s="71"/>
      <c r="R112" s="71"/>
      <c r="S112" s="72"/>
      <c r="V112" s="74"/>
      <c r="W112" s="74"/>
      <c r="X112" s="74"/>
      <c r="Y112" s="75"/>
    </row>
    <row r="113" spans="15:25">
      <c r="O113" s="71"/>
      <c r="P113" s="71"/>
      <c r="Q113" s="71"/>
      <c r="R113" s="71"/>
      <c r="S113" s="72"/>
      <c r="V113" s="74"/>
      <c r="W113" s="74"/>
      <c r="X113" s="74"/>
      <c r="Y113" s="75"/>
    </row>
    <row r="114" spans="15:25">
      <c r="O114" s="71"/>
      <c r="P114" s="71"/>
      <c r="Q114" s="71"/>
      <c r="R114" s="71"/>
      <c r="S114" s="72"/>
      <c r="V114" s="74"/>
      <c r="W114" s="74"/>
      <c r="X114" s="74"/>
      <c r="Y114" s="75"/>
    </row>
    <row r="115" spans="15:25">
      <c r="O115" s="71"/>
      <c r="P115" s="71"/>
      <c r="Q115" s="71"/>
      <c r="R115" s="71"/>
      <c r="S115" s="72"/>
      <c r="V115" s="74"/>
      <c r="W115" s="74"/>
      <c r="X115" s="74"/>
      <c r="Y115" s="75"/>
    </row>
    <row r="116" spans="15:25">
      <c r="O116" s="71"/>
      <c r="P116" s="71"/>
      <c r="Q116" s="71"/>
      <c r="R116" s="71"/>
      <c r="S116" s="72"/>
      <c r="V116" s="74"/>
      <c r="W116" s="74"/>
      <c r="X116" s="74"/>
      <c r="Y116" s="75"/>
    </row>
    <row r="117" spans="15:25">
      <c r="O117" s="71"/>
      <c r="P117" s="71"/>
      <c r="Q117" s="71"/>
      <c r="R117" s="71"/>
      <c r="S117" s="72"/>
      <c r="V117" s="74"/>
      <c r="W117" s="74"/>
      <c r="X117" s="74"/>
      <c r="Y117" s="75"/>
    </row>
    <row r="118" spans="15:25">
      <c r="O118" s="71"/>
      <c r="P118" s="71"/>
      <c r="Q118" s="71"/>
      <c r="R118" s="71"/>
      <c r="S118" s="72"/>
      <c r="V118" s="74"/>
      <c r="W118" s="74"/>
      <c r="X118" s="74"/>
      <c r="Y118" s="75"/>
    </row>
  </sheetData>
  <dataConsolidate/>
  <mergeCells count="25">
    <mergeCell ref="G4:G5"/>
    <mergeCell ref="B4:B5"/>
    <mergeCell ref="C4:C5"/>
    <mergeCell ref="D4:D5"/>
    <mergeCell ref="E4:E5"/>
    <mergeCell ref="F4:F5"/>
    <mergeCell ref="M4:M5"/>
    <mergeCell ref="AB1:AI2"/>
    <mergeCell ref="AB3:AF3"/>
    <mergeCell ref="AG3:AI3"/>
    <mergeCell ref="AL3:AZ4"/>
    <mergeCell ref="Y4:Y5"/>
    <mergeCell ref="Z4:Z5"/>
    <mergeCell ref="AG4:AI4"/>
    <mergeCell ref="N4:N5"/>
    <mergeCell ref="O4:R4"/>
    <mergeCell ref="S4:S5"/>
    <mergeCell ref="T4:T5"/>
    <mergeCell ref="U4:U5"/>
    <mergeCell ref="V4:X4"/>
    <mergeCell ref="H4:H5"/>
    <mergeCell ref="I4:I5"/>
    <mergeCell ref="J4:J5"/>
    <mergeCell ref="K4:K5"/>
    <mergeCell ref="L4:L5"/>
  </mergeCells>
  <dataValidations count="4">
    <dataValidation type="list" allowBlank="1" showInputMessage="1" showErrorMessage="1" sqref="H6:H50">
      <formula1>"Salud Humana/Animal,Medio Ambiente"</formula1>
    </dataValidation>
    <dataValidation type="list" allowBlank="1" showInputMessage="1" showErrorMessage="1" sqref="V6:W50 O6:P50">
      <formula1>"1,2,3,4,5"</formula1>
    </dataValidation>
    <dataValidation type="list" allowBlank="1" showInputMessage="1" showErrorMessage="1" sqref="R6:R50 X6:X50">
      <formula1>"-1,0,1"</formula1>
    </dataValidation>
    <dataValidation type="list" allowBlank="1" showInputMessage="1" showErrorMessage="1" sqref="Q6:Q50">
      <formula1>"NA,1,2,3,4,5"</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A3:AK161"/>
  <sheetViews>
    <sheetView showGridLines="0" topLeftCell="E1" zoomScaleNormal="100" workbookViewId="0">
      <pane ySplit="5" topLeftCell="A6" activePane="bottomLeft" state="frozen"/>
      <selection activeCell="G31" sqref="F31:G31"/>
      <selection pane="bottomLeft" activeCell="Q12" sqref="Q12"/>
    </sheetView>
  </sheetViews>
  <sheetFormatPr baseColWidth="10" defaultColWidth="12.6640625" defaultRowHeight="14.4"/>
  <cols>
    <col min="1" max="1" width="3.6640625" customWidth="1"/>
    <col min="2" max="2" width="8.6640625" style="9" customWidth="1"/>
    <col min="3" max="3" width="25.33203125" style="9" customWidth="1"/>
    <col min="4" max="4" width="34.6640625" style="8" customWidth="1"/>
    <col min="5" max="5" width="17.33203125" style="9" bestFit="1" customWidth="1"/>
    <col min="6" max="6" width="24.109375" style="9" bestFit="1" customWidth="1"/>
    <col min="7" max="7" width="24.109375" style="8" customWidth="1"/>
    <col min="8" max="9" width="8.44140625" style="9" customWidth="1"/>
    <col min="10" max="10" width="9.5546875" style="9" customWidth="1"/>
    <col min="11" max="11" width="10.6640625" style="9" bestFit="1" customWidth="1"/>
    <col min="12" max="12" width="33.33203125" style="103" customWidth="1"/>
    <col min="13" max="13" width="27.88671875" style="103" customWidth="1"/>
    <col min="14" max="15" width="9.6640625" style="9" customWidth="1"/>
    <col min="16" max="16" width="9.5546875" style="9" customWidth="1"/>
    <col min="17" max="17" width="10.6640625" style="9" bestFit="1" customWidth="1"/>
    <col min="18" max="18" width="33.6640625" style="9" customWidth="1"/>
    <col min="19" max="19" width="3.6640625" style="78" customWidth="1"/>
    <col min="21" max="26" width="12.6640625" customWidth="1"/>
    <col min="28" max="30" width="12.6640625" customWidth="1"/>
    <col min="37" max="37" width="17.6640625" customWidth="1"/>
  </cols>
  <sheetData>
    <row r="3" spans="2:37" ht="15" thickBot="1">
      <c r="B3" s="15"/>
      <c r="C3" s="15"/>
      <c r="D3" s="10"/>
      <c r="E3" s="15"/>
      <c r="F3" s="15"/>
      <c r="G3" s="10"/>
      <c r="H3" s="15"/>
      <c r="I3" s="15"/>
      <c r="J3" s="15"/>
      <c r="K3" s="15"/>
      <c r="L3" s="77"/>
      <c r="M3" s="77"/>
      <c r="N3" s="15"/>
      <c r="O3" s="15"/>
      <c r="P3" s="15"/>
      <c r="Q3" s="15"/>
      <c r="R3" s="15"/>
    </row>
    <row r="4" spans="2:37">
      <c r="B4" s="571" t="s">
        <v>582</v>
      </c>
      <c r="C4" s="571"/>
      <c r="D4" s="571"/>
      <c r="E4" s="555" t="s">
        <v>304</v>
      </c>
      <c r="F4" s="555" t="s">
        <v>583</v>
      </c>
      <c r="G4" s="544" t="s">
        <v>411</v>
      </c>
      <c r="H4" s="559" t="s">
        <v>413</v>
      </c>
      <c r="I4" s="559"/>
      <c r="J4" s="569" t="s">
        <v>584</v>
      </c>
      <c r="K4" s="560" t="s">
        <v>585</v>
      </c>
      <c r="L4" s="562" t="s">
        <v>415</v>
      </c>
      <c r="M4" s="562" t="s">
        <v>416</v>
      </c>
      <c r="N4" s="565" t="s">
        <v>417</v>
      </c>
      <c r="O4" s="565"/>
      <c r="P4" s="567" t="s">
        <v>584</v>
      </c>
      <c r="Q4" s="553" t="s">
        <v>586</v>
      </c>
      <c r="R4" s="555" t="s">
        <v>128</v>
      </c>
      <c r="U4" s="552" t="s">
        <v>587</v>
      </c>
      <c r="V4" s="552"/>
      <c r="W4" s="552"/>
      <c r="X4" s="552"/>
      <c r="Y4" s="552"/>
      <c r="Z4" s="552"/>
      <c r="AA4" s="552"/>
      <c r="AB4" s="552"/>
      <c r="AC4" s="552"/>
      <c r="AD4" s="552"/>
      <c r="AE4" s="552"/>
      <c r="AF4" s="552"/>
      <c r="AG4" s="552"/>
      <c r="AH4" s="552"/>
      <c r="AI4" s="552"/>
      <c r="AJ4" s="552"/>
      <c r="AK4" s="552"/>
    </row>
    <row r="5" spans="2:37" ht="15" thickBot="1">
      <c r="B5" s="79" t="s">
        <v>402</v>
      </c>
      <c r="C5" s="79" t="s">
        <v>403</v>
      </c>
      <c r="D5" s="79" t="s">
        <v>1</v>
      </c>
      <c r="E5" s="556"/>
      <c r="F5" s="556"/>
      <c r="G5" s="543"/>
      <c r="H5" s="19" t="s">
        <v>588</v>
      </c>
      <c r="I5" s="19" t="s">
        <v>589</v>
      </c>
      <c r="J5" s="570"/>
      <c r="K5" s="561"/>
      <c r="L5" s="563"/>
      <c r="M5" s="564"/>
      <c r="N5" s="21" t="s">
        <v>590</v>
      </c>
      <c r="O5" s="21" t="s">
        <v>591</v>
      </c>
      <c r="P5" s="568"/>
      <c r="Q5" s="554"/>
      <c r="R5" s="556"/>
      <c r="U5" s="552"/>
      <c r="V5" s="552"/>
      <c r="W5" s="552"/>
      <c r="X5" s="552"/>
      <c r="Y5" s="552"/>
      <c r="Z5" s="552"/>
      <c r="AA5" s="552"/>
      <c r="AB5" s="552"/>
      <c r="AC5" s="552"/>
      <c r="AD5" s="552"/>
      <c r="AE5" s="552"/>
      <c r="AF5" s="552"/>
      <c r="AG5" s="552"/>
      <c r="AH5" s="552"/>
      <c r="AI5" s="552"/>
      <c r="AJ5" s="552"/>
      <c r="AK5" s="552"/>
    </row>
    <row r="6" spans="2:37" s="68" customFormat="1" ht="43.2">
      <c r="B6" s="80" t="s">
        <v>425</v>
      </c>
      <c r="C6" s="80" t="s">
        <v>426</v>
      </c>
      <c r="D6" s="81" t="s">
        <v>427</v>
      </c>
      <c r="E6" s="80" t="s">
        <v>428</v>
      </c>
      <c r="F6" s="80" t="s">
        <v>431</v>
      </c>
      <c r="G6" s="81" t="s">
        <v>435</v>
      </c>
      <c r="H6" s="82">
        <v>4</v>
      </c>
      <c r="I6" s="82">
        <v>3</v>
      </c>
      <c r="J6" s="83" t="s">
        <v>592</v>
      </c>
      <c r="K6" s="84">
        <f>H6*(I6/IF(J6="Humana",3,2))</f>
        <v>4</v>
      </c>
      <c r="L6" s="85" t="s">
        <v>436</v>
      </c>
      <c r="M6" s="85" t="s">
        <v>437</v>
      </c>
      <c r="N6" s="86">
        <v>4</v>
      </c>
      <c r="O6" s="86">
        <v>3</v>
      </c>
      <c r="P6" s="87" t="s">
        <v>592</v>
      </c>
      <c r="Q6" s="88">
        <f>N6*(O6/IF(P6="Humana",3,2))</f>
        <v>4</v>
      </c>
      <c r="R6" s="89"/>
      <c r="S6" s="90"/>
    </row>
    <row r="7" spans="2:37" s="68" customFormat="1" ht="72">
      <c r="B7" s="91" t="s">
        <v>446</v>
      </c>
      <c r="C7" s="91" t="s">
        <v>447</v>
      </c>
      <c r="D7" s="92" t="s">
        <v>448</v>
      </c>
      <c r="E7" s="91" t="s">
        <v>593</v>
      </c>
      <c r="F7" s="91" t="s">
        <v>451</v>
      </c>
      <c r="G7" s="92" t="s">
        <v>455</v>
      </c>
      <c r="H7" s="83">
        <v>2</v>
      </c>
      <c r="I7" s="83">
        <v>3</v>
      </c>
      <c r="J7" s="83" t="s">
        <v>594</v>
      </c>
      <c r="K7" s="93">
        <f>H7*(I7/IF(J7="Humana",3,2))</f>
        <v>3</v>
      </c>
      <c r="L7" s="94" t="s">
        <v>433</v>
      </c>
      <c r="M7" s="94" t="s">
        <v>433</v>
      </c>
      <c r="N7" s="87">
        <v>2</v>
      </c>
      <c r="O7" s="87">
        <v>3</v>
      </c>
      <c r="P7" s="87" t="s">
        <v>594</v>
      </c>
      <c r="Q7" s="95">
        <f>N7*(O7/IF(P7="Humana",3,2))</f>
        <v>3</v>
      </c>
      <c r="R7" s="37" t="s">
        <v>595</v>
      </c>
      <c r="S7" s="90"/>
    </row>
    <row r="8" spans="2:37" s="68" customFormat="1" ht="57.6">
      <c r="B8" s="96" t="s">
        <v>457</v>
      </c>
      <c r="C8" s="97" t="s">
        <v>458</v>
      </c>
      <c r="D8" s="97" t="s">
        <v>459</v>
      </c>
      <c r="E8" s="96" t="s">
        <v>428</v>
      </c>
      <c r="F8" s="96">
        <f>'7.b.Probabilidad'!I8</f>
        <v>0</v>
      </c>
      <c r="G8" s="97">
        <f>'7.b.Probabilidad'!M8</f>
        <v>0</v>
      </c>
      <c r="H8" s="98">
        <v>1</v>
      </c>
      <c r="I8" s="98">
        <v>3</v>
      </c>
      <c r="J8" s="98" t="s">
        <v>592</v>
      </c>
      <c r="K8" s="99">
        <f t="shared" ref="K8:K71" si="0">H8*(I8/IF(J8="Humana",3,2))</f>
        <v>1</v>
      </c>
      <c r="L8" s="97">
        <f>'7.d.Evaluación'!S8</f>
        <v>0</v>
      </c>
      <c r="M8" s="97">
        <f>'7.d.Evaluación'!U8</f>
        <v>0</v>
      </c>
      <c r="N8" s="100">
        <v>1</v>
      </c>
      <c r="O8" s="100">
        <v>3</v>
      </c>
      <c r="P8" s="100" t="s">
        <v>592</v>
      </c>
      <c r="Q8" s="101">
        <f t="shared" ref="Q8:Q71" si="1">N8*(O8/IF(P8="Humana",3,2))</f>
        <v>1</v>
      </c>
      <c r="R8" s="37"/>
      <c r="S8" s="90"/>
    </row>
    <row r="9" spans="2:37" s="68" customFormat="1" ht="43.2">
      <c r="B9" s="96" t="s">
        <v>461</v>
      </c>
      <c r="C9" s="97" t="s">
        <v>462</v>
      </c>
      <c r="D9" s="97" t="s">
        <v>463</v>
      </c>
      <c r="E9" s="96" t="s">
        <v>428</v>
      </c>
      <c r="F9" s="96">
        <f>'7.b.Probabilidad'!I9</f>
        <v>0</v>
      </c>
      <c r="G9" s="97">
        <f>'7.b.Probabilidad'!M9</f>
        <v>0</v>
      </c>
      <c r="H9" s="98">
        <v>1</v>
      </c>
      <c r="I9" s="98">
        <v>3</v>
      </c>
      <c r="J9" s="98" t="s">
        <v>592</v>
      </c>
      <c r="K9" s="99">
        <f t="shared" si="0"/>
        <v>1</v>
      </c>
      <c r="L9" s="97">
        <f>'7.d.Evaluación'!S9</f>
        <v>0</v>
      </c>
      <c r="M9" s="97">
        <f>'7.d.Evaluación'!U9</f>
        <v>0</v>
      </c>
      <c r="N9" s="100">
        <v>1</v>
      </c>
      <c r="O9" s="100">
        <v>3</v>
      </c>
      <c r="P9" s="100" t="s">
        <v>592</v>
      </c>
      <c r="Q9" s="101">
        <f t="shared" si="1"/>
        <v>1</v>
      </c>
      <c r="R9" s="37"/>
      <c r="S9" s="90"/>
    </row>
    <row r="10" spans="2:37" s="68" customFormat="1" ht="57.6">
      <c r="B10" s="96" t="s">
        <v>465</v>
      </c>
      <c r="C10" s="97" t="s">
        <v>466</v>
      </c>
      <c r="D10" s="97" t="s">
        <v>467</v>
      </c>
      <c r="E10" s="96" t="s">
        <v>596</v>
      </c>
      <c r="F10" s="96">
        <f>'7.b.Probabilidad'!I10</f>
        <v>0</v>
      </c>
      <c r="G10" s="97">
        <f>'7.b.Probabilidad'!M10</f>
        <v>0</v>
      </c>
      <c r="H10" s="98">
        <v>1</v>
      </c>
      <c r="I10" s="98">
        <v>3</v>
      </c>
      <c r="J10" s="98" t="s">
        <v>592</v>
      </c>
      <c r="K10" s="99">
        <f t="shared" si="0"/>
        <v>1</v>
      </c>
      <c r="L10" s="97">
        <f>'7.d.Evaluación'!S10</f>
        <v>0</v>
      </c>
      <c r="M10" s="97">
        <f>'7.d.Evaluación'!U10</f>
        <v>0</v>
      </c>
      <c r="N10" s="100">
        <v>1</v>
      </c>
      <c r="O10" s="100">
        <v>3</v>
      </c>
      <c r="P10" s="100" t="s">
        <v>592</v>
      </c>
      <c r="Q10" s="101">
        <f t="shared" si="1"/>
        <v>1</v>
      </c>
      <c r="R10" s="37"/>
      <c r="S10" s="90"/>
    </row>
    <row r="11" spans="2:37" s="68" customFormat="1" ht="57.6">
      <c r="B11" s="96" t="s">
        <v>469</v>
      </c>
      <c r="C11" s="97" t="s">
        <v>470</v>
      </c>
      <c r="D11" s="97" t="s">
        <v>471</v>
      </c>
      <c r="E11" s="96" t="s">
        <v>428</v>
      </c>
      <c r="F11" s="96">
        <f>'7.b.Probabilidad'!I11</f>
        <v>0</v>
      </c>
      <c r="G11" s="97">
        <f>'7.b.Probabilidad'!M11</f>
        <v>0</v>
      </c>
      <c r="H11" s="98">
        <v>1</v>
      </c>
      <c r="I11" s="98">
        <v>3</v>
      </c>
      <c r="J11" s="98" t="s">
        <v>592</v>
      </c>
      <c r="K11" s="99">
        <f t="shared" si="0"/>
        <v>1</v>
      </c>
      <c r="L11" s="97">
        <f>'7.d.Evaluación'!S11</f>
        <v>0</v>
      </c>
      <c r="M11" s="97">
        <f>'7.d.Evaluación'!U11</f>
        <v>0</v>
      </c>
      <c r="N11" s="100">
        <v>1</v>
      </c>
      <c r="O11" s="100">
        <v>3</v>
      </c>
      <c r="P11" s="100" t="s">
        <v>592</v>
      </c>
      <c r="Q11" s="101">
        <f t="shared" si="1"/>
        <v>1</v>
      </c>
      <c r="R11" s="37"/>
      <c r="S11" s="90"/>
    </row>
    <row r="12" spans="2:37" s="68" customFormat="1" ht="86.4">
      <c r="B12" s="96" t="s">
        <v>472</v>
      </c>
      <c r="C12" s="97" t="s">
        <v>473</v>
      </c>
      <c r="D12" s="97" t="s">
        <v>474</v>
      </c>
      <c r="E12" s="96" t="s">
        <v>597</v>
      </c>
      <c r="F12" s="96">
        <f>'7.b.Probabilidad'!I12</f>
        <v>0</v>
      </c>
      <c r="G12" s="97">
        <f>'7.b.Probabilidad'!M12</f>
        <v>0</v>
      </c>
      <c r="H12" s="98">
        <v>1</v>
      </c>
      <c r="I12" s="98">
        <v>3</v>
      </c>
      <c r="J12" s="98" t="s">
        <v>592</v>
      </c>
      <c r="K12" s="99">
        <f t="shared" si="0"/>
        <v>1</v>
      </c>
      <c r="L12" s="97">
        <f>'7.d.Evaluación'!S12</f>
        <v>0</v>
      </c>
      <c r="M12" s="97">
        <f>'7.d.Evaluación'!U12</f>
        <v>0</v>
      </c>
      <c r="N12" s="100">
        <v>1</v>
      </c>
      <c r="O12" s="100">
        <v>3</v>
      </c>
      <c r="P12" s="100" t="s">
        <v>592</v>
      </c>
      <c r="Q12" s="101">
        <f t="shared" si="1"/>
        <v>1</v>
      </c>
      <c r="R12" s="37"/>
      <c r="S12" s="90"/>
    </row>
    <row r="13" spans="2:37" s="68" customFormat="1" ht="72">
      <c r="B13" s="96" t="s">
        <v>476</v>
      </c>
      <c r="C13" s="97" t="s">
        <v>477</v>
      </c>
      <c r="D13" s="97" t="s">
        <v>478</v>
      </c>
      <c r="E13" s="96" t="s">
        <v>596</v>
      </c>
      <c r="F13" s="96">
        <f>'7.b.Probabilidad'!I13</f>
        <v>0</v>
      </c>
      <c r="G13" s="97">
        <f>'7.b.Probabilidad'!M13</f>
        <v>0</v>
      </c>
      <c r="H13" s="98">
        <v>1</v>
      </c>
      <c r="I13" s="98">
        <v>3</v>
      </c>
      <c r="J13" s="98" t="s">
        <v>592</v>
      </c>
      <c r="K13" s="99">
        <f t="shared" si="0"/>
        <v>1</v>
      </c>
      <c r="L13" s="97">
        <f>'7.d.Evaluación'!S13</f>
        <v>0</v>
      </c>
      <c r="M13" s="97">
        <f>'7.d.Evaluación'!U13</f>
        <v>0</v>
      </c>
      <c r="N13" s="100">
        <v>1</v>
      </c>
      <c r="O13" s="100">
        <v>3</v>
      </c>
      <c r="P13" s="100" t="s">
        <v>592</v>
      </c>
      <c r="Q13" s="101">
        <f t="shared" si="1"/>
        <v>1</v>
      </c>
      <c r="R13" s="37"/>
      <c r="S13" s="90"/>
    </row>
    <row r="14" spans="2:37" s="68" customFormat="1" ht="72">
      <c r="B14" s="96" t="s">
        <v>480</v>
      </c>
      <c r="C14" s="97" t="s">
        <v>481</v>
      </c>
      <c r="D14" s="97" t="s">
        <v>482</v>
      </c>
      <c r="E14" s="96" t="s">
        <v>598</v>
      </c>
      <c r="F14" s="96">
        <f>'7.b.Probabilidad'!I14</f>
        <v>0</v>
      </c>
      <c r="G14" s="97">
        <f>'7.b.Probabilidad'!M14</f>
        <v>0</v>
      </c>
      <c r="H14" s="98">
        <v>1</v>
      </c>
      <c r="I14" s="98">
        <v>3</v>
      </c>
      <c r="J14" s="98" t="s">
        <v>592</v>
      </c>
      <c r="K14" s="99">
        <f t="shared" si="0"/>
        <v>1</v>
      </c>
      <c r="L14" s="97">
        <f>'7.d.Evaluación'!S14</f>
        <v>0</v>
      </c>
      <c r="M14" s="97">
        <f>'7.d.Evaluación'!U14</f>
        <v>0</v>
      </c>
      <c r="N14" s="100">
        <v>1</v>
      </c>
      <c r="O14" s="100">
        <v>3</v>
      </c>
      <c r="P14" s="100" t="s">
        <v>592</v>
      </c>
      <c r="Q14" s="101">
        <f t="shared" si="1"/>
        <v>1</v>
      </c>
      <c r="R14" s="37"/>
      <c r="S14" s="90"/>
    </row>
    <row r="15" spans="2:37" s="68" customFormat="1" ht="72">
      <c r="B15" s="96" t="s">
        <v>484</v>
      </c>
      <c r="C15" s="97" t="s">
        <v>481</v>
      </c>
      <c r="D15" s="97" t="s">
        <v>482</v>
      </c>
      <c r="E15" s="96" t="s">
        <v>598</v>
      </c>
      <c r="F15" s="96">
        <f>'7.b.Probabilidad'!I15</f>
        <v>0</v>
      </c>
      <c r="G15" s="97">
        <f>'7.b.Probabilidad'!M15</f>
        <v>0</v>
      </c>
      <c r="H15" s="98">
        <v>1</v>
      </c>
      <c r="I15" s="98">
        <v>3</v>
      </c>
      <c r="J15" s="98" t="s">
        <v>592</v>
      </c>
      <c r="K15" s="99">
        <f t="shared" si="0"/>
        <v>1</v>
      </c>
      <c r="L15" s="97">
        <f>'7.d.Evaluación'!S15</f>
        <v>0</v>
      </c>
      <c r="M15" s="97">
        <f>'7.d.Evaluación'!U15</f>
        <v>0</v>
      </c>
      <c r="N15" s="100">
        <v>1</v>
      </c>
      <c r="O15" s="100">
        <v>3</v>
      </c>
      <c r="P15" s="100" t="s">
        <v>592</v>
      </c>
      <c r="Q15" s="101">
        <f t="shared" si="1"/>
        <v>1</v>
      </c>
      <c r="S15" s="90"/>
    </row>
    <row r="16" spans="2:37" s="68" customFormat="1" ht="72">
      <c r="B16" s="96" t="s">
        <v>487</v>
      </c>
      <c r="C16" s="97" t="s">
        <v>488</v>
      </c>
      <c r="D16" s="97" t="s">
        <v>489</v>
      </c>
      <c r="E16" s="96" t="s">
        <v>599</v>
      </c>
      <c r="F16" s="96">
        <f>'7.b.Probabilidad'!I16</f>
        <v>0</v>
      </c>
      <c r="G16" s="97">
        <f>'7.b.Probabilidad'!M16</f>
        <v>0</v>
      </c>
      <c r="H16" s="98">
        <v>1</v>
      </c>
      <c r="I16" s="98">
        <v>3</v>
      </c>
      <c r="J16" s="98" t="s">
        <v>592</v>
      </c>
      <c r="K16" s="99">
        <f t="shared" si="0"/>
        <v>1</v>
      </c>
      <c r="L16" s="97">
        <f>'7.d.Evaluación'!S16</f>
        <v>0</v>
      </c>
      <c r="M16" s="97">
        <f>'7.d.Evaluación'!U16</f>
        <v>0</v>
      </c>
      <c r="N16" s="100">
        <v>1</v>
      </c>
      <c r="O16" s="100">
        <v>3</v>
      </c>
      <c r="P16" s="100" t="s">
        <v>592</v>
      </c>
      <c r="Q16" s="101">
        <f t="shared" si="1"/>
        <v>1</v>
      </c>
      <c r="S16" s="90"/>
      <c r="Y16" s="102"/>
      <c r="Z16" s="102"/>
      <c r="AA16" s="102"/>
      <c r="AB16" s="102"/>
      <c r="AC16" s="102"/>
      <c r="AD16" s="102"/>
    </row>
    <row r="17" spans="2:30" s="68" customFormat="1" ht="72">
      <c r="B17" s="96" t="s">
        <v>492</v>
      </c>
      <c r="C17" s="97" t="s">
        <v>493</v>
      </c>
      <c r="D17" s="97" t="s">
        <v>494</v>
      </c>
      <c r="E17" s="96" t="s">
        <v>596</v>
      </c>
      <c r="F17" s="96">
        <f>'7.b.Probabilidad'!I17</f>
        <v>0</v>
      </c>
      <c r="G17" s="97">
        <f>'7.b.Probabilidad'!M17</f>
        <v>0</v>
      </c>
      <c r="H17" s="98">
        <v>1</v>
      </c>
      <c r="I17" s="98">
        <v>3</v>
      </c>
      <c r="J17" s="98" t="s">
        <v>592</v>
      </c>
      <c r="K17" s="99">
        <f t="shared" si="0"/>
        <v>1</v>
      </c>
      <c r="L17" s="97">
        <f>'7.d.Evaluación'!S17</f>
        <v>0</v>
      </c>
      <c r="M17" s="97">
        <f>'7.d.Evaluación'!U17</f>
        <v>0</v>
      </c>
      <c r="N17" s="100">
        <v>1</v>
      </c>
      <c r="O17" s="100">
        <v>3</v>
      </c>
      <c r="P17" s="100" t="s">
        <v>592</v>
      </c>
      <c r="Q17" s="101">
        <f t="shared" si="1"/>
        <v>1</v>
      </c>
      <c r="S17" s="90"/>
      <c r="Y17" s="102"/>
      <c r="Z17" s="102"/>
      <c r="AA17" s="102"/>
      <c r="AB17" s="102"/>
      <c r="AC17" s="102"/>
      <c r="AD17" s="102"/>
    </row>
    <row r="18" spans="2:30" s="68" customFormat="1" ht="57.6">
      <c r="B18" s="96" t="s">
        <v>496</v>
      </c>
      <c r="C18" s="97" t="s">
        <v>458</v>
      </c>
      <c r="D18" s="97" t="s">
        <v>497</v>
      </c>
      <c r="E18" s="96" t="s">
        <v>428</v>
      </c>
      <c r="F18" s="96">
        <f>'7.b.Probabilidad'!I18</f>
        <v>0</v>
      </c>
      <c r="G18" s="97">
        <f>'7.b.Probabilidad'!M18</f>
        <v>0</v>
      </c>
      <c r="H18" s="98">
        <v>1</v>
      </c>
      <c r="I18" s="98">
        <v>3</v>
      </c>
      <c r="J18" s="98" t="s">
        <v>592</v>
      </c>
      <c r="K18" s="99">
        <f t="shared" si="0"/>
        <v>1</v>
      </c>
      <c r="L18" s="97">
        <f>'7.d.Evaluación'!S18</f>
        <v>0</v>
      </c>
      <c r="M18" s="97">
        <f>'7.d.Evaluación'!U18</f>
        <v>0</v>
      </c>
      <c r="N18" s="100">
        <v>1</v>
      </c>
      <c r="O18" s="100">
        <v>3</v>
      </c>
      <c r="P18" s="100" t="s">
        <v>592</v>
      </c>
      <c r="Q18" s="101">
        <f t="shared" si="1"/>
        <v>1</v>
      </c>
      <c r="S18" s="90"/>
      <c r="Y18" s="102"/>
      <c r="Z18" s="102"/>
      <c r="AA18" s="102"/>
      <c r="AB18" s="102"/>
      <c r="AC18" s="102"/>
      <c r="AD18" s="102"/>
    </row>
    <row r="19" spans="2:30" s="68" customFormat="1" ht="57.6">
      <c r="B19" s="96" t="s">
        <v>499</v>
      </c>
      <c r="C19" s="97" t="s">
        <v>500</v>
      </c>
      <c r="D19" s="97" t="s">
        <v>501</v>
      </c>
      <c r="E19" s="96" t="s">
        <v>428</v>
      </c>
      <c r="F19" s="96">
        <f>'7.b.Probabilidad'!I19</f>
        <v>0</v>
      </c>
      <c r="G19" s="97">
        <f>'7.b.Probabilidad'!M19</f>
        <v>0</v>
      </c>
      <c r="H19" s="98">
        <v>1</v>
      </c>
      <c r="I19" s="98">
        <v>3</v>
      </c>
      <c r="J19" s="98" t="s">
        <v>592</v>
      </c>
      <c r="K19" s="99">
        <f t="shared" si="0"/>
        <v>1</v>
      </c>
      <c r="L19" s="97">
        <f>'7.d.Evaluación'!S19</f>
        <v>0</v>
      </c>
      <c r="M19" s="97">
        <f>'7.d.Evaluación'!U19</f>
        <v>0</v>
      </c>
      <c r="N19" s="100">
        <v>1</v>
      </c>
      <c r="O19" s="100">
        <v>3</v>
      </c>
      <c r="P19" s="100" t="s">
        <v>592</v>
      </c>
      <c r="Q19" s="101">
        <f t="shared" si="1"/>
        <v>1</v>
      </c>
      <c r="S19" s="90"/>
      <c r="Y19" s="102"/>
      <c r="Z19" s="102"/>
      <c r="AA19" s="102"/>
      <c r="AB19" s="102"/>
      <c r="AC19" s="102"/>
      <c r="AD19" s="102"/>
    </row>
    <row r="20" spans="2:30" s="68" customFormat="1" ht="72">
      <c r="B20" s="96" t="s">
        <v>503</v>
      </c>
      <c r="C20" s="97" t="s">
        <v>481</v>
      </c>
      <c r="D20" s="97" t="s">
        <v>504</v>
      </c>
      <c r="E20" s="96" t="s">
        <v>598</v>
      </c>
      <c r="F20" s="96">
        <f>'7.b.Probabilidad'!I20</f>
        <v>0</v>
      </c>
      <c r="G20" s="97">
        <f>'7.b.Probabilidad'!M20</f>
        <v>0</v>
      </c>
      <c r="H20" s="98">
        <v>1</v>
      </c>
      <c r="I20" s="98">
        <v>3</v>
      </c>
      <c r="J20" s="98" t="s">
        <v>592</v>
      </c>
      <c r="K20" s="99">
        <f t="shared" si="0"/>
        <v>1</v>
      </c>
      <c r="L20" s="97">
        <f>'7.d.Evaluación'!S20</f>
        <v>0</v>
      </c>
      <c r="M20" s="97">
        <f>'7.d.Evaluación'!U20</f>
        <v>0</v>
      </c>
      <c r="N20" s="100">
        <v>1</v>
      </c>
      <c r="O20" s="100">
        <v>3</v>
      </c>
      <c r="P20" s="100" t="s">
        <v>592</v>
      </c>
      <c r="Q20" s="101">
        <f t="shared" si="1"/>
        <v>1</v>
      </c>
      <c r="S20" s="90"/>
      <c r="Y20" s="102"/>
      <c r="Z20" s="102"/>
      <c r="AA20" s="102"/>
      <c r="AB20" s="102"/>
      <c r="AC20" s="102"/>
      <c r="AD20" s="102"/>
    </row>
    <row r="21" spans="2:30" s="68" customFormat="1" ht="57.6">
      <c r="B21" s="96" t="s">
        <v>506</v>
      </c>
      <c r="C21" s="97" t="s">
        <v>507</v>
      </c>
      <c r="D21" s="97" t="s">
        <v>508</v>
      </c>
      <c r="E21" s="96" t="s">
        <v>509</v>
      </c>
      <c r="F21" s="96">
        <f>'7.b.Probabilidad'!I21</f>
        <v>0</v>
      </c>
      <c r="G21" s="97">
        <f>'7.b.Probabilidad'!M21</f>
        <v>0</v>
      </c>
      <c r="H21" s="98">
        <v>1</v>
      </c>
      <c r="I21" s="98">
        <v>3</v>
      </c>
      <c r="J21" s="98" t="s">
        <v>592</v>
      </c>
      <c r="K21" s="99">
        <f t="shared" si="0"/>
        <v>1</v>
      </c>
      <c r="L21" s="97">
        <f>'7.d.Evaluación'!S21</f>
        <v>0</v>
      </c>
      <c r="M21" s="97">
        <f>'7.d.Evaluación'!U21</f>
        <v>0</v>
      </c>
      <c r="N21" s="100">
        <v>1</v>
      </c>
      <c r="O21" s="100">
        <v>3</v>
      </c>
      <c r="P21" s="100" t="s">
        <v>592</v>
      </c>
      <c r="Q21" s="101">
        <f t="shared" si="1"/>
        <v>1</v>
      </c>
      <c r="S21" s="90"/>
    </row>
    <row r="22" spans="2:30" s="68" customFormat="1" ht="72">
      <c r="B22" s="96" t="s">
        <v>511</v>
      </c>
      <c r="C22" s="97" t="s">
        <v>481</v>
      </c>
      <c r="D22" s="97" t="s">
        <v>504</v>
      </c>
      <c r="E22" s="96" t="s">
        <v>598</v>
      </c>
      <c r="F22" s="96">
        <f>'7.b.Probabilidad'!I22</f>
        <v>0</v>
      </c>
      <c r="G22" s="97">
        <f>'7.b.Probabilidad'!M22</f>
        <v>0</v>
      </c>
      <c r="H22" s="98">
        <v>1</v>
      </c>
      <c r="I22" s="98">
        <v>3</v>
      </c>
      <c r="J22" s="98" t="s">
        <v>592</v>
      </c>
      <c r="K22" s="99">
        <f t="shared" si="0"/>
        <v>1</v>
      </c>
      <c r="L22" s="97">
        <f>'7.d.Evaluación'!S22</f>
        <v>0</v>
      </c>
      <c r="M22" s="97">
        <f>'7.d.Evaluación'!U22</f>
        <v>0</v>
      </c>
      <c r="N22" s="100">
        <v>1</v>
      </c>
      <c r="O22" s="100">
        <v>3</v>
      </c>
      <c r="P22" s="100" t="s">
        <v>592</v>
      </c>
      <c r="Q22" s="101">
        <f t="shared" si="1"/>
        <v>1</v>
      </c>
      <c r="S22" s="90"/>
    </row>
    <row r="23" spans="2:30" s="68" customFormat="1" ht="57.6">
      <c r="B23" s="96" t="s">
        <v>513</v>
      </c>
      <c r="C23" s="97" t="s">
        <v>458</v>
      </c>
      <c r="D23" s="97" t="s">
        <v>514</v>
      </c>
      <c r="E23" s="96" t="s">
        <v>428</v>
      </c>
      <c r="F23" s="96">
        <f>'7.b.Probabilidad'!I23</f>
        <v>0</v>
      </c>
      <c r="G23" s="97">
        <f>'7.b.Probabilidad'!M23</f>
        <v>0</v>
      </c>
      <c r="H23" s="98">
        <v>1</v>
      </c>
      <c r="I23" s="98">
        <v>3</v>
      </c>
      <c r="J23" s="98" t="s">
        <v>592</v>
      </c>
      <c r="K23" s="99">
        <f t="shared" si="0"/>
        <v>1</v>
      </c>
      <c r="L23" s="97">
        <f>'7.d.Evaluación'!S23</f>
        <v>0</v>
      </c>
      <c r="M23" s="97">
        <f>'7.d.Evaluación'!U23</f>
        <v>0</v>
      </c>
      <c r="N23" s="100">
        <v>1</v>
      </c>
      <c r="O23" s="100">
        <v>3</v>
      </c>
      <c r="P23" s="100" t="s">
        <v>592</v>
      </c>
      <c r="Q23" s="101">
        <f t="shared" si="1"/>
        <v>1</v>
      </c>
      <c r="S23" s="90"/>
    </row>
    <row r="24" spans="2:30" s="68" customFormat="1" ht="72">
      <c r="B24" s="96" t="s">
        <v>516</v>
      </c>
      <c r="C24" s="97" t="s">
        <v>517</v>
      </c>
      <c r="D24" s="97" t="s">
        <v>474</v>
      </c>
      <c r="E24" s="96" t="s">
        <v>509</v>
      </c>
      <c r="F24" s="96">
        <f>'7.b.Probabilidad'!I24</f>
        <v>0</v>
      </c>
      <c r="G24" s="97">
        <f>'7.b.Probabilidad'!M24</f>
        <v>0</v>
      </c>
      <c r="H24" s="98">
        <v>1</v>
      </c>
      <c r="I24" s="98">
        <v>3</v>
      </c>
      <c r="J24" s="98" t="s">
        <v>592</v>
      </c>
      <c r="K24" s="99">
        <f t="shared" si="0"/>
        <v>1</v>
      </c>
      <c r="L24" s="97">
        <f>'7.d.Evaluación'!S24</f>
        <v>0</v>
      </c>
      <c r="M24" s="97">
        <f>'7.d.Evaluación'!U24</f>
        <v>0</v>
      </c>
      <c r="N24" s="100">
        <v>1</v>
      </c>
      <c r="O24" s="100">
        <v>3</v>
      </c>
      <c r="P24" s="100" t="s">
        <v>592</v>
      </c>
      <c r="Q24" s="101">
        <f t="shared" si="1"/>
        <v>1</v>
      </c>
      <c r="S24" s="90"/>
    </row>
    <row r="25" spans="2:30" s="68" customFormat="1" ht="57.6">
      <c r="B25" s="96" t="s">
        <v>519</v>
      </c>
      <c r="C25" s="97" t="s">
        <v>520</v>
      </c>
      <c r="D25" s="97" t="s">
        <v>521</v>
      </c>
      <c r="E25" s="96" t="s">
        <v>428</v>
      </c>
      <c r="F25" s="96">
        <f>'7.b.Probabilidad'!I25</f>
        <v>0</v>
      </c>
      <c r="G25" s="97">
        <f>'7.b.Probabilidad'!M25</f>
        <v>0</v>
      </c>
      <c r="H25" s="98">
        <v>1</v>
      </c>
      <c r="I25" s="98">
        <v>3</v>
      </c>
      <c r="J25" s="98" t="s">
        <v>592</v>
      </c>
      <c r="K25" s="99">
        <f t="shared" si="0"/>
        <v>1</v>
      </c>
      <c r="L25" s="97">
        <f>'7.d.Evaluación'!S25</f>
        <v>0</v>
      </c>
      <c r="M25" s="97">
        <f>'7.d.Evaluación'!U25</f>
        <v>0</v>
      </c>
      <c r="N25" s="100">
        <v>1</v>
      </c>
      <c r="O25" s="100">
        <v>3</v>
      </c>
      <c r="P25" s="100" t="s">
        <v>592</v>
      </c>
      <c r="Q25" s="101">
        <f t="shared" si="1"/>
        <v>1</v>
      </c>
      <c r="S25" s="90"/>
    </row>
    <row r="26" spans="2:30" s="68" customFormat="1" ht="72">
      <c r="B26" s="96" t="s">
        <v>523</v>
      </c>
      <c r="C26" s="97" t="s">
        <v>481</v>
      </c>
      <c r="D26" s="97" t="s">
        <v>524</v>
      </c>
      <c r="E26" s="96" t="s">
        <v>598</v>
      </c>
      <c r="F26" s="96">
        <f>'7.b.Probabilidad'!I26</f>
        <v>0</v>
      </c>
      <c r="G26" s="97">
        <f>'7.b.Probabilidad'!M26</f>
        <v>0</v>
      </c>
      <c r="H26" s="98">
        <v>1</v>
      </c>
      <c r="I26" s="98">
        <v>3</v>
      </c>
      <c r="J26" s="98" t="s">
        <v>592</v>
      </c>
      <c r="K26" s="99">
        <f t="shared" si="0"/>
        <v>1</v>
      </c>
      <c r="L26" s="97">
        <f>'7.d.Evaluación'!S26</f>
        <v>0</v>
      </c>
      <c r="M26" s="97">
        <f>'7.d.Evaluación'!U26</f>
        <v>0</v>
      </c>
      <c r="N26" s="100">
        <v>1</v>
      </c>
      <c r="O26" s="100">
        <v>3</v>
      </c>
      <c r="P26" s="100" t="s">
        <v>592</v>
      </c>
      <c r="Q26" s="101">
        <f t="shared" si="1"/>
        <v>1</v>
      </c>
      <c r="S26" s="90"/>
    </row>
    <row r="27" spans="2:30" s="68" customFormat="1" ht="43.2">
      <c r="B27" s="96" t="s">
        <v>526</v>
      </c>
      <c r="C27" s="97" t="s">
        <v>527</v>
      </c>
      <c r="D27" s="97" t="s">
        <v>528</v>
      </c>
      <c r="E27" s="96" t="s">
        <v>529</v>
      </c>
      <c r="F27" s="96">
        <f>'7.b.Probabilidad'!I27</f>
        <v>0</v>
      </c>
      <c r="G27" s="97">
        <f>'7.b.Probabilidad'!M27</f>
        <v>0</v>
      </c>
      <c r="H27" s="98">
        <v>1</v>
      </c>
      <c r="I27" s="98">
        <v>3</v>
      </c>
      <c r="J27" s="98" t="s">
        <v>592</v>
      </c>
      <c r="K27" s="99">
        <f t="shared" si="0"/>
        <v>1</v>
      </c>
      <c r="L27" s="97">
        <f>'7.d.Evaluación'!S27</f>
        <v>0</v>
      </c>
      <c r="M27" s="97">
        <f>'7.d.Evaluación'!U27</f>
        <v>0</v>
      </c>
      <c r="N27" s="100">
        <v>1</v>
      </c>
      <c r="O27" s="100">
        <v>3</v>
      </c>
      <c r="P27" s="100" t="s">
        <v>592</v>
      </c>
      <c r="Q27" s="101">
        <f t="shared" si="1"/>
        <v>1</v>
      </c>
      <c r="S27" s="90"/>
    </row>
    <row r="28" spans="2:30" s="68" customFormat="1" ht="72">
      <c r="B28" s="96" t="s">
        <v>531</v>
      </c>
      <c r="C28" s="97" t="s">
        <v>481</v>
      </c>
      <c r="D28" s="97" t="s">
        <v>524</v>
      </c>
      <c r="E28" s="96" t="s">
        <v>598</v>
      </c>
      <c r="F28" s="96">
        <f>'7.b.Probabilidad'!I28</f>
        <v>0</v>
      </c>
      <c r="G28" s="97">
        <f>'7.b.Probabilidad'!M28</f>
        <v>0</v>
      </c>
      <c r="H28" s="98">
        <v>1</v>
      </c>
      <c r="I28" s="98">
        <v>3</v>
      </c>
      <c r="J28" s="98" t="s">
        <v>592</v>
      </c>
      <c r="K28" s="99">
        <f t="shared" si="0"/>
        <v>1</v>
      </c>
      <c r="L28" s="97">
        <f>'7.d.Evaluación'!S28</f>
        <v>0</v>
      </c>
      <c r="M28" s="97">
        <f>'7.d.Evaluación'!U28</f>
        <v>0</v>
      </c>
      <c r="N28" s="100">
        <v>1</v>
      </c>
      <c r="O28" s="100">
        <v>3</v>
      </c>
      <c r="P28" s="100" t="s">
        <v>592</v>
      </c>
      <c r="Q28" s="101">
        <f t="shared" si="1"/>
        <v>1</v>
      </c>
      <c r="S28" s="90"/>
    </row>
    <row r="29" spans="2:30" s="68" customFormat="1" ht="57.6">
      <c r="B29" s="96" t="s">
        <v>534</v>
      </c>
      <c r="C29" s="97" t="s">
        <v>458</v>
      </c>
      <c r="D29" s="97" t="s">
        <v>535</v>
      </c>
      <c r="E29" s="96" t="s">
        <v>428</v>
      </c>
      <c r="F29" s="96">
        <f>'7.b.Probabilidad'!I29</f>
        <v>0</v>
      </c>
      <c r="G29" s="97">
        <f>'7.b.Probabilidad'!M29</f>
        <v>0</v>
      </c>
      <c r="H29" s="98">
        <v>1</v>
      </c>
      <c r="I29" s="98">
        <v>3</v>
      </c>
      <c r="J29" s="98" t="s">
        <v>592</v>
      </c>
      <c r="K29" s="99">
        <f t="shared" si="0"/>
        <v>1</v>
      </c>
      <c r="L29" s="97">
        <f>'7.d.Evaluación'!S29</f>
        <v>0</v>
      </c>
      <c r="M29" s="97">
        <f>'7.d.Evaluación'!U29</f>
        <v>0</v>
      </c>
      <c r="N29" s="100">
        <v>1</v>
      </c>
      <c r="O29" s="100">
        <v>3</v>
      </c>
      <c r="P29" s="100" t="s">
        <v>592</v>
      </c>
      <c r="Q29" s="101">
        <f t="shared" si="1"/>
        <v>1</v>
      </c>
      <c r="S29" s="90"/>
    </row>
    <row r="30" spans="2:30" s="68" customFormat="1" ht="57.6">
      <c r="B30" s="96" t="s">
        <v>537</v>
      </c>
      <c r="C30" s="97" t="s">
        <v>466</v>
      </c>
      <c r="D30" s="97" t="s">
        <v>467</v>
      </c>
      <c r="E30" s="96" t="s">
        <v>596</v>
      </c>
      <c r="F30" s="96">
        <f>'7.b.Probabilidad'!I30</f>
        <v>0</v>
      </c>
      <c r="G30" s="97">
        <f>'7.b.Probabilidad'!M30</f>
        <v>0</v>
      </c>
      <c r="H30" s="98">
        <v>1</v>
      </c>
      <c r="I30" s="98">
        <v>3</v>
      </c>
      <c r="J30" s="98" t="s">
        <v>592</v>
      </c>
      <c r="K30" s="99">
        <f t="shared" si="0"/>
        <v>1</v>
      </c>
      <c r="L30" s="97">
        <f>'7.d.Evaluación'!S30</f>
        <v>0</v>
      </c>
      <c r="M30" s="97">
        <f>'7.d.Evaluación'!U30</f>
        <v>0</v>
      </c>
      <c r="N30" s="100">
        <v>1</v>
      </c>
      <c r="O30" s="100">
        <v>3</v>
      </c>
      <c r="P30" s="100" t="s">
        <v>592</v>
      </c>
      <c r="Q30" s="101">
        <f t="shared" si="1"/>
        <v>1</v>
      </c>
      <c r="S30" s="90"/>
    </row>
    <row r="31" spans="2:30" s="68" customFormat="1" ht="57.6">
      <c r="B31" s="96" t="s">
        <v>538</v>
      </c>
      <c r="C31" s="97" t="s">
        <v>539</v>
      </c>
      <c r="D31" s="97" t="s">
        <v>540</v>
      </c>
      <c r="E31" s="96" t="s">
        <v>596</v>
      </c>
      <c r="F31" s="96">
        <f>'7.b.Probabilidad'!I31</f>
        <v>0</v>
      </c>
      <c r="G31" s="97">
        <f>'7.b.Probabilidad'!M31</f>
        <v>0</v>
      </c>
      <c r="H31" s="98">
        <v>1</v>
      </c>
      <c r="I31" s="98">
        <v>3</v>
      </c>
      <c r="J31" s="98" t="s">
        <v>592</v>
      </c>
      <c r="K31" s="99">
        <f t="shared" si="0"/>
        <v>1</v>
      </c>
      <c r="L31" s="97">
        <f>'7.d.Evaluación'!S31</f>
        <v>0</v>
      </c>
      <c r="M31" s="97">
        <f>'7.d.Evaluación'!U31</f>
        <v>0</v>
      </c>
      <c r="N31" s="100">
        <v>1</v>
      </c>
      <c r="O31" s="100">
        <v>3</v>
      </c>
      <c r="P31" s="100" t="s">
        <v>592</v>
      </c>
      <c r="Q31" s="101">
        <f t="shared" si="1"/>
        <v>1</v>
      </c>
      <c r="S31" s="90"/>
    </row>
    <row r="32" spans="2:30" s="68" customFormat="1" ht="72">
      <c r="B32" s="96" t="s">
        <v>542</v>
      </c>
      <c r="C32" s="97" t="s">
        <v>543</v>
      </c>
      <c r="D32" s="97" t="s">
        <v>544</v>
      </c>
      <c r="E32" s="96" t="s">
        <v>596</v>
      </c>
      <c r="F32" s="96">
        <f>'7.b.Probabilidad'!I32</f>
        <v>0</v>
      </c>
      <c r="G32" s="97">
        <f>'7.b.Probabilidad'!M32</f>
        <v>0</v>
      </c>
      <c r="H32" s="98">
        <v>1</v>
      </c>
      <c r="I32" s="98">
        <v>3</v>
      </c>
      <c r="J32" s="98" t="s">
        <v>592</v>
      </c>
      <c r="K32" s="99">
        <f t="shared" si="0"/>
        <v>1</v>
      </c>
      <c r="L32" s="97">
        <f>'7.d.Evaluación'!S32</f>
        <v>0</v>
      </c>
      <c r="M32" s="97">
        <f>'7.d.Evaluación'!U32</f>
        <v>0</v>
      </c>
      <c r="N32" s="100">
        <v>1</v>
      </c>
      <c r="O32" s="100">
        <v>3</v>
      </c>
      <c r="P32" s="100" t="s">
        <v>592</v>
      </c>
      <c r="Q32" s="101">
        <f t="shared" si="1"/>
        <v>1</v>
      </c>
      <c r="S32" s="90"/>
    </row>
    <row r="33" spans="2:19" s="68" customFormat="1" ht="43.2">
      <c r="B33" s="96" t="s">
        <v>545</v>
      </c>
      <c r="C33" s="97" t="s">
        <v>546</v>
      </c>
      <c r="D33" s="97" t="s">
        <v>547</v>
      </c>
      <c r="E33" s="96" t="s">
        <v>548</v>
      </c>
      <c r="F33" s="96">
        <f>'7.b.Probabilidad'!I33</f>
        <v>0</v>
      </c>
      <c r="G33" s="97">
        <f>'7.b.Probabilidad'!M33</f>
        <v>0</v>
      </c>
      <c r="H33" s="98">
        <v>1</v>
      </c>
      <c r="I33" s="98">
        <v>3</v>
      </c>
      <c r="J33" s="98" t="s">
        <v>592</v>
      </c>
      <c r="K33" s="99">
        <f t="shared" si="0"/>
        <v>1</v>
      </c>
      <c r="L33" s="97">
        <f>'7.d.Evaluación'!S33</f>
        <v>0</v>
      </c>
      <c r="M33" s="97">
        <f>'7.d.Evaluación'!U33</f>
        <v>0</v>
      </c>
      <c r="N33" s="100">
        <v>1</v>
      </c>
      <c r="O33" s="100">
        <v>3</v>
      </c>
      <c r="P33" s="100" t="s">
        <v>592</v>
      </c>
      <c r="Q33" s="101">
        <f t="shared" si="1"/>
        <v>1</v>
      </c>
      <c r="S33" s="90"/>
    </row>
    <row r="34" spans="2:19" s="68" customFormat="1" ht="72">
      <c r="B34" s="96" t="s">
        <v>550</v>
      </c>
      <c r="C34" s="97" t="s">
        <v>551</v>
      </c>
      <c r="D34" s="97" t="s">
        <v>552</v>
      </c>
      <c r="E34" s="96" t="s">
        <v>428</v>
      </c>
      <c r="F34" s="96">
        <f>'7.b.Probabilidad'!I34</f>
        <v>0</v>
      </c>
      <c r="G34" s="97">
        <f>'7.b.Probabilidad'!M34</f>
        <v>0</v>
      </c>
      <c r="H34" s="98">
        <v>1</v>
      </c>
      <c r="I34" s="98">
        <v>3</v>
      </c>
      <c r="J34" s="98" t="s">
        <v>594</v>
      </c>
      <c r="K34" s="99">
        <f t="shared" si="0"/>
        <v>1.5</v>
      </c>
      <c r="L34" s="97">
        <f>'7.d.Evaluación'!S34</f>
        <v>0</v>
      </c>
      <c r="M34" s="97">
        <f>'7.d.Evaluación'!U34</f>
        <v>0</v>
      </c>
      <c r="N34" s="100">
        <v>1</v>
      </c>
      <c r="O34" s="100">
        <v>3</v>
      </c>
      <c r="P34" s="100" t="s">
        <v>594</v>
      </c>
      <c r="Q34" s="101">
        <f t="shared" si="1"/>
        <v>1.5</v>
      </c>
      <c r="S34" s="90"/>
    </row>
    <row r="35" spans="2:19" s="68" customFormat="1" ht="100.8">
      <c r="B35" s="96" t="s">
        <v>553</v>
      </c>
      <c r="C35" s="97" t="s">
        <v>554</v>
      </c>
      <c r="D35" s="97" t="s">
        <v>555</v>
      </c>
      <c r="E35" s="96" t="s">
        <v>597</v>
      </c>
      <c r="F35" s="96">
        <f>'7.b.Probabilidad'!I35</f>
        <v>0</v>
      </c>
      <c r="G35" s="97">
        <f>'7.b.Probabilidad'!M35</f>
        <v>0</v>
      </c>
      <c r="H35" s="98">
        <v>1</v>
      </c>
      <c r="I35" s="98">
        <v>3</v>
      </c>
      <c r="J35" s="98" t="s">
        <v>594</v>
      </c>
      <c r="K35" s="99">
        <f t="shared" si="0"/>
        <v>1.5</v>
      </c>
      <c r="L35" s="97">
        <f>'7.d.Evaluación'!S35</f>
        <v>0</v>
      </c>
      <c r="M35" s="97">
        <f>'7.d.Evaluación'!U35</f>
        <v>0</v>
      </c>
      <c r="N35" s="100">
        <v>1</v>
      </c>
      <c r="O35" s="100">
        <v>3</v>
      </c>
      <c r="P35" s="100" t="s">
        <v>594</v>
      </c>
      <c r="Q35" s="101">
        <f t="shared" si="1"/>
        <v>1.5</v>
      </c>
      <c r="S35" s="90"/>
    </row>
    <row r="36" spans="2:19" s="68" customFormat="1" ht="43.2">
      <c r="B36" s="96" t="s">
        <v>556</v>
      </c>
      <c r="C36" s="97" t="s">
        <v>600</v>
      </c>
      <c r="D36" s="97" t="s">
        <v>601</v>
      </c>
      <c r="E36" s="96" t="s">
        <v>77</v>
      </c>
      <c r="F36" s="96">
        <f>'7.b.Probabilidad'!I36</f>
        <v>0</v>
      </c>
      <c r="G36" s="97">
        <f>'7.b.Probabilidad'!M36</f>
        <v>0</v>
      </c>
      <c r="H36" s="98">
        <v>1</v>
      </c>
      <c r="I36" s="98">
        <v>3</v>
      </c>
      <c r="J36" s="98" t="s">
        <v>592</v>
      </c>
      <c r="K36" s="99">
        <f t="shared" si="0"/>
        <v>1</v>
      </c>
      <c r="L36" s="97">
        <f>'7.d.Evaluación'!S36</f>
        <v>0</v>
      </c>
      <c r="M36" s="97">
        <f>'7.d.Evaluación'!U36</f>
        <v>0</v>
      </c>
      <c r="N36" s="100">
        <v>1</v>
      </c>
      <c r="O36" s="100">
        <v>3</v>
      </c>
      <c r="P36" s="100" t="s">
        <v>592</v>
      </c>
      <c r="Q36" s="101">
        <f t="shared" si="1"/>
        <v>1</v>
      </c>
      <c r="S36" s="90"/>
    </row>
    <row r="37" spans="2:19" s="68" customFormat="1" ht="72">
      <c r="B37" s="96" t="s">
        <v>560</v>
      </c>
      <c r="C37" s="96" t="s">
        <v>481</v>
      </c>
      <c r="D37" s="96" t="s">
        <v>561</v>
      </c>
      <c r="E37" s="96" t="s">
        <v>598</v>
      </c>
      <c r="F37" s="96">
        <f>'7.b.Probabilidad'!I37</f>
        <v>0</v>
      </c>
      <c r="G37" s="97">
        <f>'7.b.Probabilidad'!M37</f>
        <v>0</v>
      </c>
      <c r="H37" s="98">
        <v>1</v>
      </c>
      <c r="I37" s="98">
        <v>3</v>
      </c>
      <c r="J37" s="98" t="s">
        <v>592</v>
      </c>
      <c r="K37" s="99">
        <f t="shared" si="0"/>
        <v>1</v>
      </c>
      <c r="L37" s="97">
        <f>'7.d.Evaluación'!S37</f>
        <v>0</v>
      </c>
      <c r="M37" s="97">
        <f>'7.d.Evaluación'!U37</f>
        <v>0</v>
      </c>
      <c r="N37" s="100">
        <v>1</v>
      </c>
      <c r="O37" s="100">
        <v>3</v>
      </c>
      <c r="P37" s="100" t="s">
        <v>592</v>
      </c>
      <c r="Q37" s="101">
        <f t="shared" si="1"/>
        <v>1</v>
      </c>
      <c r="S37" s="90"/>
    </row>
    <row r="38" spans="2:19" s="68" customFormat="1" ht="72">
      <c r="B38" s="96" t="s">
        <v>562</v>
      </c>
      <c r="C38" s="96" t="s">
        <v>563</v>
      </c>
      <c r="D38" s="96" t="s">
        <v>564</v>
      </c>
      <c r="E38" s="96" t="s">
        <v>599</v>
      </c>
      <c r="F38" s="96">
        <f>'7.b.Probabilidad'!I38</f>
        <v>0</v>
      </c>
      <c r="G38" s="97">
        <f>'7.b.Probabilidad'!M38</f>
        <v>0</v>
      </c>
      <c r="H38" s="98">
        <v>1</v>
      </c>
      <c r="I38" s="98">
        <v>3</v>
      </c>
      <c r="J38" s="98" t="s">
        <v>592</v>
      </c>
      <c r="K38" s="99">
        <f t="shared" si="0"/>
        <v>1</v>
      </c>
      <c r="L38" s="97">
        <f>'7.d.Evaluación'!S38</f>
        <v>0</v>
      </c>
      <c r="M38" s="97">
        <f>'7.d.Evaluación'!U38</f>
        <v>0</v>
      </c>
      <c r="N38" s="100">
        <v>1</v>
      </c>
      <c r="O38" s="100">
        <v>3</v>
      </c>
      <c r="P38" s="100" t="s">
        <v>592</v>
      </c>
      <c r="Q38" s="101">
        <f t="shared" si="1"/>
        <v>1</v>
      </c>
      <c r="S38" s="90"/>
    </row>
    <row r="39" spans="2:19" s="68" customFormat="1" ht="72">
      <c r="B39" s="96" t="s">
        <v>566</v>
      </c>
      <c r="C39" s="96" t="s">
        <v>567</v>
      </c>
      <c r="D39" s="96" t="s">
        <v>489</v>
      </c>
      <c r="E39" s="96" t="s">
        <v>568</v>
      </c>
      <c r="F39" s="96">
        <f>'7.b.Probabilidad'!I39</f>
        <v>0</v>
      </c>
      <c r="G39" s="97">
        <f>'7.b.Probabilidad'!M39</f>
        <v>0</v>
      </c>
      <c r="H39" s="98">
        <v>1</v>
      </c>
      <c r="I39" s="98">
        <v>3</v>
      </c>
      <c r="J39" s="98" t="s">
        <v>594</v>
      </c>
      <c r="K39" s="99">
        <f t="shared" si="0"/>
        <v>1.5</v>
      </c>
      <c r="L39" s="97">
        <f>'7.d.Evaluación'!S39</f>
        <v>0</v>
      </c>
      <c r="M39" s="97">
        <f>'7.d.Evaluación'!U39</f>
        <v>0</v>
      </c>
      <c r="N39" s="100">
        <v>1</v>
      </c>
      <c r="O39" s="100">
        <v>3</v>
      </c>
      <c r="P39" s="100" t="s">
        <v>594</v>
      </c>
      <c r="Q39" s="101">
        <f t="shared" si="1"/>
        <v>1.5</v>
      </c>
      <c r="S39" s="90"/>
    </row>
    <row r="40" spans="2:19" s="68" customFormat="1" ht="86.4">
      <c r="B40" s="96" t="s">
        <v>569</v>
      </c>
      <c r="C40" s="96" t="s">
        <v>570</v>
      </c>
      <c r="D40" s="96" t="s">
        <v>571</v>
      </c>
      <c r="E40" s="96" t="s">
        <v>599</v>
      </c>
      <c r="F40" s="96">
        <f>'7.b.Probabilidad'!I40</f>
        <v>0</v>
      </c>
      <c r="G40" s="97">
        <f>'7.b.Probabilidad'!M40</f>
        <v>0</v>
      </c>
      <c r="H40" s="98">
        <v>1</v>
      </c>
      <c r="I40" s="98">
        <v>3</v>
      </c>
      <c r="J40" s="98" t="s">
        <v>592</v>
      </c>
      <c r="K40" s="99">
        <f t="shared" si="0"/>
        <v>1</v>
      </c>
      <c r="L40" s="97">
        <f>'7.d.Evaluación'!S40</f>
        <v>0</v>
      </c>
      <c r="M40" s="97">
        <f>'7.d.Evaluación'!U40</f>
        <v>0</v>
      </c>
      <c r="N40" s="100">
        <v>1</v>
      </c>
      <c r="O40" s="100">
        <v>3</v>
      </c>
      <c r="P40" s="100" t="s">
        <v>592</v>
      </c>
      <c r="Q40" s="101">
        <f t="shared" si="1"/>
        <v>1</v>
      </c>
      <c r="S40" s="90"/>
    </row>
    <row r="41" spans="2:19" s="68" customFormat="1" ht="72">
      <c r="B41" s="96" t="s">
        <v>572</v>
      </c>
      <c r="C41" s="96" t="s">
        <v>573</v>
      </c>
      <c r="D41" s="96" t="s">
        <v>574</v>
      </c>
      <c r="E41" s="96" t="s">
        <v>568</v>
      </c>
      <c r="F41" s="96">
        <f>'7.b.Probabilidad'!I41</f>
        <v>0</v>
      </c>
      <c r="G41" s="97">
        <f>'7.b.Probabilidad'!M41</f>
        <v>0</v>
      </c>
      <c r="H41" s="98">
        <v>1</v>
      </c>
      <c r="I41" s="98">
        <v>3</v>
      </c>
      <c r="J41" s="98" t="s">
        <v>594</v>
      </c>
      <c r="K41" s="99">
        <f t="shared" si="0"/>
        <v>1.5</v>
      </c>
      <c r="L41" s="97">
        <f>'7.d.Evaluación'!S41</f>
        <v>0</v>
      </c>
      <c r="M41" s="97">
        <f>'7.d.Evaluación'!U41</f>
        <v>0</v>
      </c>
      <c r="N41" s="100">
        <v>1</v>
      </c>
      <c r="O41" s="100">
        <v>3</v>
      </c>
      <c r="P41" s="100" t="s">
        <v>594</v>
      </c>
      <c r="Q41" s="101">
        <f t="shared" si="1"/>
        <v>1.5</v>
      </c>
      <c r="S41" s="90"/>
    </row>
    <row r="42" spans="2:19" s="68" customFormat="1" ht="86.4">
      <c r="B42" s="96" t="s">
        <v>576</v>
      </c>
      <c r="C42" s="96" t="s">
        <v>577</v>
      </c>
      <c r="D42" s="96" t="s">
        <v>578</v>
      </c>
      <c r="E42" s="96" t="s">
        <v>599</v>
      </c>
      <c r="F42" s="96">
        <f>'7.b.Probabilidad'!I42</f>
        <v>0</v>
      </c>
      <c r="G42" s="97">
        <f>'7.b.Probabilidad'!M42</f>
        <v>0</v>
      </c>
      <c r="H42" s="98">
        <v>1</v>
      </c>
      <c r="I42" s="98">
        <v>3</v>
      </c>
      <c r="J42" s="98" t="s">
        <v>592</v>
      </c>
      <c r="K42" s="99">
        <f t="shared" si="0"/>
        <v>1</v>
      </c>
      <c r="L42" s="97">
        <f>'7.d.Evaluación'!S42</f>
        <v>0</v>
      </c>
      <c r="M42" s="97">
        <f>'7.d.Evaluación'!U42</f>
        <v>0</v>
      </c>
      <c r="N42" s="100">
        <v>1</v>
      </c>
      <c r="O42" s="100">
        <v>3</v>
      </c>
      <c r="P42" s="100" t="s">
        <v>592</v>
      </c>
      <c r="Q42" s="101">
        <f t="shared" si="1"/>
        <v>1</v>
      </c>
      <c r="S42" s="90"/>
    </row>
    <row r="43" spans="2:19" s="68" customFormat="1" ht="72">
      <c r="B43" s="96" t="s">
        <v>579</v>
      </c>
      <c r="C43" s="96" t="s">
        <v>481</v>
      </c>
      <c r="D43" s="96" t="s">
        <v>580</v>
      </c>
      <c r="E43" s="96" t="s">
        <v>598</v>
      </c>
      <c r="F43" s="96">
        <f>'7.b.Probabilidad'!I43</f>
        <v>0</v>
      </c>
      <c r="G43" s="97">
        <f>'7.b.Probabilidad'!M43</f>
        <v>0</v>
      </c>
      <c r="H43" s="98">
        <v>1</v>
      </c>
      <c r="I43" s="98">
        <v>3</v>
      </c>
      <c r="J43" s="98" t="s">
        <v>594</v>
      </c>
      <c r="K43" s="99">
        <f t="shared" si="0"/>
        <v>1.5</v>
      </c>
      <c r="L43" s="97">
        <f>'7.d.Evaluación'!S43</f>
        <v>0</v>
      </c>
      <c r="M43" s="97">
        <f>'7.d.Evaluación'!U43</f>
        <v>0</v>
      </c>
      <c r="N43" s="100">
        <v>1</v>
      </c>
      <c r="O43" s="100">
        <v>3</v>
      </c>
      <c r="P43" s="100" t="s">
        <v>594</v>
      </c>
      <c r="Q43" s="101">
        <f t="shared" si="1"/>
        <v>1.5</v>
      </c>
      <c r="S43" s="90"/>
    </row>
    <row r="44" spans="2:19" s="68" customFormat="1">
      <c r="B44" s="96">
        <v>0</v>
      </c>
      <c r="C44" s="96">
        <v>0</v>
      </c>
      <c r="D44" s="96">
        <v>0</v>
      </c>
      <c r="E44" s="96">
        <v>0</v>
      </c>
      <c r="F44" s="96">
        <f>'7.b.Probabilidad'!I44</f>
        <v>0</v>
      </c>
      <c r="G44" s="97">
        <f>'7.b.Probabilidad'!M44</f>
        <v>0</v>
      </c>
      <c r="H44" s="98">
        <v>1</v>
      </c>
      <c r="I44" s="98">
        <v>3</v>
      </c>
      <c r="J44" s="98" t="s">
        <v>594</v>
      </c>
      <c r="K44" s="99">
        <f t="shared" si="0"/>
        <v>1.5</v>
      </c>
      <c r="L44" s="97">
        <f>'7.d.Evaluación'!S44</f>
        <v>0</v>
      </c>
      <c r="M44" s="97">
        <f>'7.d.Evaluación'!U44</f>
        <v>0</v>
      </c>
      <c r="N44" s="100">
        <v>1</v>
      </c>
      <c r="O44" s="100">
        <v>3</v>
      </c>
      <c r="P44" s="100" t="s">
        <v>594</v>
      </c>
      <c r="Q44" s="101">
        <f t="shared" si="1"/>
        <v>1.5</v>
      </c>
      <c r="S44" s="90"/>
    </row>
    <row r="45" spans="2:19" s="68" customFormat="1" ht="99.9" customHeight="1">
      <c r="B45" s="96">
        <v>0</v>
      </c>
      <c r="C45" s="96">
        <v>0</v>
      </c>
      <c r="D45" s="96">
        <v>0</v>
      </c>
      <c r="E45" s="96">
        <v>0</v>
      </c>
      <c r="F45" s="96">
        <f>'7.b.Probabilidad'!I45</f>
        <v>0</v>
      </c>
      <c r="G45" s="97">
        <f>'7.b.Probabilidad'!M45</f>
        <v>0</v>
      </c>
      <c r="H45" s="98">
        <v>1</v>
      </c>
      <c r="I45" s="98">
        <v>3</v>
      </c>
      <c r="J45" s="98" t="s">
        <v>594</v>
      </c>
      <c r="K45" s="99">
        <f t="shared" si="0"/>
        <v>1.5</v>
      </c>
      <c r="L45" s="97">
        <f>'7.d.Evaluación'!S45</f>
        <v>0</v>
      </c>
      <c r="M45" s="97">
        <f>'7.d.Evaluación'!U45</f>
        <v>0</v>
      </c>
      <c r="N45" s="100">
        <v>1</v>
      </c>
      <c r="O45" s="100">
        <v>3</v>
      </c>
      <c r="P45" s="100" t="s">
        <v>594</v>
      </c>
      <c r="Q45" s="101">
        <f t="shared" si="1"/>
        <v>1.5</v>
      </c>
      <c r="S45" s="90"/>
    </row>
    <row r="46" spans="2:19" s="68" customFormat="1" ht="99.9" customHeight="1">
      <c r="B46" s="96">
        <v>0</v>
      </c>
      <c r="C46" s="96">
        <v>0</v>
      </c>
      <c r="D46" s="96">
        <v>0</v>
      </c>
      <c r="E46" s="96">
        <v>0</v>
      </c>
      <c r="F46" s="96">
        <f>'7.b.Probabilidad'!I46</f>
        <v>0</v>
      </c>
      <c r="G46" s="97">
        <f>'7.b.Probabilidad'!M46</f>
        <v>0</v>
      </c>
      <c r="H46" s="98">
        <v>1</v>
      </c>
      <c r="I46" s="98">
        <v>3</v>
      </c>
      <c r="J46" s="98" t="s">
        <v>594</v>
      </c>
      <c r="K46" s="99">
        <f t="shared" si="0"/>
        <v>1.5</v>
      </c>
      <c r="L46" s="97">
        <f>'7.d.Evaluación'!S46</f>
        <v>0</v>
      </c>
      <c r="M46" s="97">
        <f>'7.d.Evaluación'!U46</f>
        <v>0</v>
      </c>
      <c r="N46" s="100">
        <v>1</v>
      </c>
      <c r="O46" s="100">
        <v>3</v>
      </c>
      <c r="P46" s="100" t="s">
        <v>594</v>
      </c>
      <c r="Q46" s="101">
        <f t="shared" si="1"/>
        <v>1.5</v>
      </c>
      <c r="S46" s="90"/>
    </row>
    <row r="47" spans="2:19" s="68" customFormat="1" ht="99.9" customHeight="1">
      <c r="B47" s="96">
        <v>0</v>
      </c>
      <c r="C47" s="96">
        <v>0</v>
      </c>
      <c r="D47" s="96">
        <v>0</v>
      </c>
      <c r="E47" s="96">
        <v>0</v>
      </c>
      <c r="F47" s="96">
        <f>'7.b.Probabilidad'!I47</f>
        <v>0</v>
      </c>
      <c r="G47" s="97">
        <f>'7.b.Probabilidad'!M47</f>
        <v>0</v>
      </c>
      <c r="H47" s="98">
        <v>1</v>
      </c>
      <c r="I47" s="98">
        <v>3</v>
      </c>
      <c r="J47" s="98" t="s">
        <v>594</v>
      </c>
      <c r="K47" s="99">
        <f t="shared" si="0"/>
        <v>1.5</v>
      </c>
      <c r="L47" s="97">
        <f>'7.d.Evaluación'!S47</f>
        <v>0</v>
      </c>
      <c r="M47" s="97">
        <f>'7.d.Evaluación'!U47</f>
        <v>0</v>
      </c>
      <c r="N47" s="100">
        <v>1</v>
      </c>
      <c r="O47" s="100">
        <v>3</v>
      </c>
      <c r="P47" s="100" t="s">
        <v>594</v>
      </c>
      <c r="Q47" s="101">
        <f t="shared" si="1"/>
        <v>1.5</v>
      </c>
      <c r="S47" s="90"/>
    </row>
    <row r="48" spans="2:19" s="68" customFormat="1" ht="99.9" customHeight="1">
      <c r="B48" s="96">
        <v>0</v>
      </c>
      <c r="C48" s="96">
        <v>0</v>
      </c>
      <c r="D48" s="96">
        <v>0</v>
      </c>
      <c r="E48" s="96">
        <v>0</v>
      </c>
      <c r="F48" s="96">
        <f>'7.b.Probabilidad'!I48</f>
        <v>0</v>
      </c>
      <c r="G48" s="97">
        <f>'7.b.Probabilidad'!M48</f>
        <v>0</v>
      </c>
      <c r="H48" s="98">
        <v>1</v>
      </c>
      <c r="I48" s="98">
        <v>3</v>
      </c>
      <c r="J48" s="98" t="s">
        <v>594</v>
      </c>
      <c r="K48" s="99">
        <f t="shared" si="0"/>
        <v>1.5</v>
      </c>
      <c r="L48" s="97">
        <f>'7.d.Evaluación'!S48</f>
        <v>0</v>
      </c>
      <c r="M48" s="97">
        <f>'7.d.Evaluación'!U48</f>
        <v>0</v>
      </c>
      <c r="N48" s="100">
        <v>1</v>
      </c>
      <c r="O48" s="100">
        <v>3</v>
      </c>
      <c r="P48" s="100" t="s">
        <v>594</v>
      </c>
      <c r="Q48" s="101">
        <f t="shared" si="1"/>
        <v>1.5</v>
      </c>
      <c r="S48" s="90"/>
    </row>
    <row r="49" spans="1:19" s="68" customFormat="1" ht="99.9" customHeight="1">
      <c r="B49" s="96">
        <v>0</v>
      </c>
      <c r="C49" s="96">
        <v>0</v>
      </c>
      <c r="D49" s="96">
        <v>0</v>
      </c>
      <c r="E49" s="96">
        <v>0</v>
      </c>
      <c r="F49" s="96">
        <f>'7.b.Probabilidad'!I49</f>
        <v>0</v>
      </c>
      <c r="G49" s="97">
        <f>'7.b.Probabilidad'!M49</f>
        <v>0</v>
      </c>
      <c r="H49" s="98">
        <v>1</v>
      </c>
      <c r="I49" s="98">
        <v>3</v>
      </c>
      <c r="J49" s="98" t="s">
        <v>594</v>
      </c>
      <c r="K49" s="99">
        <f t="shared" si="0"/>
        <v>1.5</v>
      </c>
      <c r="L49" s="97">
        <f>'7.d.Evaluación'!S49</f>
        <v>0</v>
      </c>
      <c r="M49" s="97">
        <f>'7.d.Evaluación'!U49</f>
        <v>0</v>
      </c>
      <c r="N49" s="100">
        <v>1</v>
      </c>
      <c r="O49" s="100">
        <v>3</v>
      </c>
      <c r="P49" s="100" t="s">
        <v>594</v>
      </c>
      <c r="Q49" s="101">
        <f t="shared" si="1"/>
        <v>1.5</v>
      </c>
      <c r="S49" s="90"/>
    </row>
    <row r="50" spans="1:19" s="68" customFormat="1" ht="99.9" customHeight="1">
      <c r="B50" s="96">
        <v>0</v>
      </c>
      <c r="C50" s="96">
        <v>0</v>
      </c>
      <c r="D50" s="96">
        <v>0</v>
      </c>
      <c r="E50" s="96">
        <v>0</v>
      </c>
      <c r="F50" s="96">
        <f>'7.b.Probabilidad'!I50</f>
        <v>0</v>
      </c>
      <c r="G50" s="97">
        <f>'7.b.Probabilidad'!M50</f>
        <v>0</v>
      </c>
      <c r="H50" s="98">
        <v>1</v>
      </c>
      <c r="I50" s="98">
        <v>3</v>
      </c>
      <c r="J50" s="98" t="s">
        <v>594</v>
      </c>
      <c r="K50" s="99">
        <f t="shared" si="0"/>
        <v>1.5</v>
      </c>
      <c r="L50" s="97">
        <f>'7.d.Evaluación'!S50</f>
        <v>0</v>
      </c>
      <c r="M50" s="97">
        <f>'7.d.Evaluación'!U50</f>
        <v>0</v>
      </c>
      <c r="N50" s="100">
        <v>1</v>
      </c>
      <c r="O50" s="100">
        <v>3</v>
      </c>
      <c r="P50" s="100" t="s">
        <v>594</v>
      </c>
      <c r="Q50" s="101">
        <f t="shared" si="1"/>
        <v>1.5</v>
      </c>
      <c r="S50" s="90"/>
    </row>
    <row r="51" spans="1:19" s="68" customFormat="1" ht="99.9" customHeight="1">
      <c r="B51" s="96">
        <v>0</v>
      </c>
      <c r="C51" s="96">
        <v>0</v>
      </c>
      <c r="D51" s="96">
        <v>0</v>
      </c>
      <c r="E51" s="96">
        <v>0</v>
      </c>
      <c r="F51" s="96">
        <f>'7.b.Probabilidad'!I51</f>
        <v>0</v>
      </c>
      <c r="G51" s="97">
        <f>'7.b.Probabilidad'!M51</f>
        <v>0</v>
      </c>
      <c r="H51" s="98">
        <v>1</v>
      </c>
      <c r="I51" s="98">
        <v>3</v>
      </c>
      <c r="J51" s="98" t="s">
        <v>594</v>
      </c>
      <c r="K51" s="99">
        <f t="shared" si="0"/>
        <v>1.5</v>
      </c>
      <c r="L51" s="97">
        <f>'7.d.Evaluación'!S51</f>
        <v>0</v>
      </c>
      <c r="M51" s="97">
        <f>'7.d.Evaluación'!U51</f>
        <v>0</v>
      </c>
      <c r="N51" s="100">
        <v>1</v>
      </c>
      <c r="O51" s="100">
        <v>3</v>
      </c>
      <c r="P51" s="100" t="s">
        <v>594</v>
      </c>
      <c r="Q51" s="101">
        <f t="shared" si="1"/>
        <v>1.5</v>
      </c>
      <c r="S51" s="90"/>
    </row>
    <row r="52" spans="1:19" s="68" customFormat="1" ht="99.9" customHeight="1">
      <c r="B52" s="96">
        <v>0</v>
      </c>
      <c r="C52" s="96">
        <v>0</v>
      </c>
      <c r="D52" s="96">
        <v>0</v>
      </c>
      <c r="E52" s="96">
        <v>0</v>
      </c>
      <c r="F52" s="96">
        <f>'7.b.Probabilidad'!I52</f>
        <v>0</v>
      </c>
      <c r="G52" s="97">
        <f>'7.b.Probabilidad'!M52</f>
        <v>0</v>
      </c>
      <c r="H52" s="98">
        <v>1</v>
      </c>
      <c r="I52" s="98">
        <v>3</v>
      </c>
      <c r="J52" s="98" t="s">
        <v>594</v>
      </c>
      <c r="K52" s="99">
        <f t="shared" si="0"/>
        <v>1.5</v>
      </c>
      <c r="L52" s="97">
        <f>'7.d.Evaluación'!S52</f>
        <v>0</v>
      </c>
      <c r="M52" s="97">
        <f>'7.d.Evaluación'!U52</f>
        <v>0</v>
      </c>
      <c r="N52" s="100">
        <v>1</v>
      </c>
      <c r="O52" s="100">
        <v>3</v>
      </c>
      <c r="P52" s="100" t="s">
        <v>594</v>
      </c>
      <c r="Q52" s="101">
        <f t="shared" si="1"/>
        <v>1.5</v>
      </c>
      <c r="S52" s="90"/>
    </row>
    <row r="53" spans="1:19" s="68" customFormat="1" ht="99.9" customHeight="1">
      <c r="B53" s="96">
        <v>0</v>
      </c>
      <c r="C53" s="96">
        <v>0</v>
      </c>
      <c r="D53" s="96">
        <v>0</v>
      </c>
      <c r="E53" s="96">
        <v>0</v>
      </c>
      <c r="F53" s="96">
        <f>'7.b.Probabilidad'!I53</f>
        <v>0</v>
      </c>
      <c r="G53" s="97">
        <f>'7.b.Probabilidad'!M53</f>
        <v>0</v>
      </c>
      <c r="H53" s="98">
        <v>1</v>
      </c>
      <c r="I53" s="98">
        <v>3</v>
      </c>
      <c r="J53" s="98" t="s">
        <v>594</v>
      </c>
      <c r="K53" s="99">
        <f t="shared" si="0"/>
        <v>1.5</v>
      </c>
      <c r="L53" s="97">
        <f>'7.d.Evaluación'!S53</f>
        <v>0</v>
      </c>
      <c r="M53" s="97">
        <f>'7.d.Evaluación'!U53</f>
        <v>0</v>
      </c>
      <c r="N53" s="100">
        <v>1</v>
      </c>
      <c r="O53" s="100">
        <v>3</v>
      </c>
      <c r="P53" s="100" t="s">
        <v>594</v>
      </c>
      <c r="Q53" s="101">
        <f t="shared" si="1"/>
        <v>1.5</v>
      </c>
      <c r="S53" s="90"/>
    </row>
    <row r="54" spans="1:19" s="68" customFormat="1" ht="99.9" customHeight="1">
      <c r="B54" s="96">
        <v>0</v>
      </c>
      <c r="C54" s="96">
        <v>0</v>
      </c>
      <c r="D54" s="96">
        <v>0</v>
      </c>
      <c r="E54" s="96">
        <v>0</v>
      </c>
      <c r="F54" s="96">
        <f>'7.b.Probabilidad'!I54</f>
        <v>0</v>
      </c>
      <c r="G54" s="97">
        <f>'7.b.Probabilidad'!M54</f>
        <v>0</v>
      </c>
      <c r="H54" s="98">
        <v>1</v>
      </c>
      <c r="I54" s="98">
        <v>3</v>
      </c>
      <c r="J54" s="98" t="s">
        <v>594</v>
      </c>
      <c r="K54" s="99">
        <f t="shared" si="0"/>
        <v>1.5</v>
      </c>
      <c r="L54" s="97">
        <f>'7.d.Evaluación'!S54</f>
        <v>0</v>
      </c>
      <c r="M54" s="97">
        <f>'7.d.Evaluación'!U54</f>
        <v>0</v>
      </c>
      <c r="N54" s="100">
        <v>1</v>
      </c>
      <c r="O54" s="100">
        <v>3</v>
      </c>
      <c r="P54" s="100" t="s">
        <v>594</v>
      </c>
      <c r="Q54" s="101">
        <f t="shared" si="1"/>
        <v>1.5</v>
      </c>
      <c r="S54" s="90"/>
    </row>
    <row r="55" spans="1:19" s="68" customFormat="1" ht="99.9" customHeight="1">
      <c r="B55" s="96">
        <v>0</v>
      </c>
      <c r="C55" s="96">
        <v>0</v>
      </c>
      <c r="D55" s="96">
        <v>0</v>
      </c>
      <c r="E55" s="96">
        <v>0</v>
      </c>
      <c r="F55" s="96">
        <f>'7.b.Probabilidad'!I55</f>
        <v>0</v>
      </c>
      <c r="G55" s="97">
        <f>'7.b.Probabilidad'!M55</f>
        <v>0</v>
      </c>
      <c r="H55" s="98">
        <v>1</v>
      </c>
      <c r="I55" s="98">
        <v>3</v>
      </c>
      <c r="J55" s="98" t="s">
        <v>594</v>
      </c>
      <c r="K55" s="99">
        <f t="shared" si="0"/>
        <v>1.5</v>
      </c>
      <c r="L55" s="97">
        <f>'7.d.Evaluación'!S55</f>
        <v>0</v>
      </c>
      <c r="M55" s="97">
        <f>'7.d.Evaluación'!U55</f>
        <v>0</v>
      </c>
      <c r="N55" s="100">
        <v>1</v>
      </c>
      <c r="O55" s="100">
        <v>3</v>
      </c>
      <c r="P55" s="100" t="s">
        <v>594</v>
      </c>
      <c r="Q55" s="101">
        <f t="shared" si="1"/>
        <v>1.5</v>
      </c>
      <c r="S55" s="90"/>
    </row>
    <row r="56" spans="1:19" s="68" customFormat="1" ht="99.9" customHeight="1">
      <c r="B56" s="96">
        <v>0</v>
      </c>
      <c r="C56" s="96">
        <v>0</v>
      </c>
      <c r="D56" s="96">
        <v>0</v>
      </c>
      <c r="E56" s="96">
        <v>0</v>
      </c>
      <c r="F56" s="96">
        <f>'7.b.Probabilidad'!I56</f>
        <v>0</v>
      </c>
      <c r="G56" s="97">
        <f>'7.b.Probabilidad'!M56</f>
        <v>0</v>
      </c>
      <c r="H56" s="98">
        <v>1</v>
      </c>
      <c r="I56" s="98">
        <v>3</v>
      </c>
      <c r="J56" s="98" t="s">
        <v>594</v>
      </c>
      <c r="K56" s="99">
        <f t="shared" si="0"/>
        <v>1.5</v>
      </c>
      <c r="L56" s="97">
        <f>'7.d.Evaluación'!S56</f>
        <v>0</v>
      </c>
      <c r="M56" s="97">
        <f>'7.d.Evaluación'!U56</f>
        <v>0</v>
      </c>
      <c r="N56" s="100">
        <v>1</v>
      </c>
      <c r="O56" s="100">
        <v>3</v>
      </c>
      <c r="P56" s="100" t="s">
        <v>594</v>
      </c>
      <c r="Q56" s="101">
        <f t="shared" si="1"/>
        <v>1.5</v>
      </c>
      <c r="S56" s="90"/>
    </row>
    <row r="57" spans="1:19" s="68" customFormat="1" ht="99.9" customHeight="1">
      <c r="B57" s="96">
        <v>0</v>
      </c>
      <c r="C57" s="96">
        <v>0</v>
      </c>
      <c r="D57" s="96">
        <v>0</v>
      </c>
      <c r="E57" s="96">
        <v>0</v>
      </c>
      <c r="F57" s="96">
        <f>'7.b.Probabilidad'!I57</f>
        <v>0</v>
      </c>
      <c r="G57" s="97">
        <f>'7.b.Probabilidad'!M57</f>
        <v>0</v>
      </c>
      <c r="H57" s="98">
        <v>1</v>
      </c>
      <c r="I57" s="98">
        <v>3</v>
      </c>
      <c r="J57" s="98" t="s">
        <v>594</v>
      </c>
      <c r="K57" s="99">
        <f t="shared" si="0"/>
        <v>1.5</v>
      </c>
      <c r="L57" s="97">
        <f>'7.d.Evaluación'!S57</f>
        <v>0</v>
      </c>
      <c r="M57" s="97">
        <f>'7.d.Evaluación'!U57</f>
        <v>0</v>
      </c>
      <c r="N57" s="100">
        <v>1</v>
      </c>
      <c r="O57" s="100">
        <v>3</v>
      </c>
      <c r="P57" s="100" t="s">
        <v>594</v>
      </c>
      <c r="Q57" s="101">
        <f t="shared" si="1"/>
        <v>1.5</v>
      </c>
      <c r="S57" s="90"/>
    </row>
    <row r="58" spans="1:19" s="68" customFormat="1" ht="99.9" customHeight="1">
      <c r="B58" s="96">
        <v>0</v>
      </c>
      <c r="C58" s="96">
        <v>0</v>
      </c>
      <c r="D58" s="96">
        <v>0</v>
      </c>
      <c r="E58" s="96">
        <v>0</v>
      </c>
      <c r="F58" s="96">
        <f>'7.b.Probabilidad'!I58</f>
        <v>0</v>
      </c>
      <c r="G58" s="97">
        <f>'7.b.Probabilidad'!M58</f>
        <v>0</v>
      </c>
      <c r="H58" s="98">
        <v>1</v>
      </c>
      <c r="I58" s="98">
        <v>3</v>
      </c>
      <c r="J58" s="98" t="s">
        <v>594</v>
      </c>
      <c r="K58" s="99">
        <f t="shared" si="0"/>
        <v>1.5</v>
      </c>
      <c r="L58" s="97">
        <f>'7.d.Evaluación'!S58</f>
        <v>0</v>
      </c>
      <c r="M58" s="97">
        <f>'7.d.Evaluación'!U58</f>
        <v>0</v>
      </c>
      <c r="N58" s="100">
        <v>1</v>
      </c>
      <c r="O58" s="100">
        <v>3</v>
      </c>
      <c r="P58" s="100" t="s">
        <v>594</v>
      </c>
      <c r="Q58" s="101">
        <f t="shared" si="1"/>
        <v>1.5</v>
      </c>
      <c r="S58" s="90"/>
    </row>
    <row r="59" spans="1:19" s="68" customFormat="1" ht="99.9" customHeight="1">
      <c r="B59" s="96">
        <v>0</v>
      </c>
      <c r="C59" s="96">
        <v>0</v>
      </c>
      <c r="D59" s="96">
        <v>0</v>
      </c>
      <c r="E59" s="96">
        <v>0</v>
      </c>
      <c r="F59" s="96">
        <f>'7.b.Probabilidad'!I59</f>
        <v>0</v>
      </c>
      <c r="G59" s="97">
        <f>'7.b.Probabilidad'!M59</f>
        <v>0</v>
      </c>
      <c r="H59" s="98">
        <v>1</v>
      </c>
      <c r="I59" s="98">
        <v>3</v>
      </c>
      <c r="J59" s="98" t="s">
        <v>594</v>
      </c>
      <c r="K59" s="99">
        <f t="shared" si="0"/>
        <v>1.5</v>
      </c>
      <c r="L59" s="97">
        <f>'7.d.Evaluación'!S59</f>
        <v>0</v>
      </c>
      <c r="M59" s="97">
        <f>'7.d.Evaluación'!U59</f>
        <v>0</v>
      </c>
      <c r="N59" s="100">
        <v>1</v>
      </c>
      <c r="O59" s="100">
        <v>3</v>
      </c>
      <c r="P59" s="100" t="s">
        <v>594</v>
      </c>
      <c r="Q59" s="101">
        <f t="shared" si="1"/>
        <v>1.5</v>
      </c>
      <c r="S59" s="90"/>
    </row>
    <row r="60" spans="1:19" s="68" customFormat="1" ht="99.9" customHeight="1">
      <c r="B60" s="96">
        <v>0</v>
      </c>
      <c r="C60" s="96">
        <v>0</v>
      </c>
      <c r="D60" s="96">
        <v>0</v>
      </c>
      <c r="E60" s="96">
        <v>0</v>
      </c>
      <c r="F60" s="96">
        <f>'7.b.Probabilidad'!I60</f>
        <v>0</v>
      </c>
      <c r="G60" s="97">
        <f>'7.b.Probabilidad'!M60</f>
        <v>0</v>
      </c>
      <c r="H60" s="98">
        <v>1</v>
      </c>
      <c r="I60" s="98">
        <v>3</v>
      </c>
      <c r="J60" s="98" t="s">
        <v>594</v>
      </c>
      <c r="K60" s="99">
        <f t="shared" si="0"/>
        <v>1.5</v>
      </c>
      <c r="L60" s="97">
        <f>'7.d.Evaluación'!S60</f>
        <v>0</v>
      </c>
      <c r="M60" s="97">
        <f>'7.d.Evaluación'!U60</f>
        <v>0</v>
      </c>
      <c r="N60" s="100">
        <v>1</v>
      </c>
      <c r="O60" s="100">
        <v>3</v>
      </c>
      <c r="P60" s="100" t="s">
        <v>594</v>
      </c>
      <c r="Q60" s="101">
        <f t="shared" si="1"/>
        <v>1.5</v>
      </c>
      <c r="S60" s="90"/>
    </row>
    <row r="61" spans="1:19" s="68" customFormat="1" ht="99.9" customHeight="1">
      <c r="B61" s="96">
        <v>0</v>
      </c>
      <c r="C61" s="96">
        <v>0</v>
      </c>
      <c r="D61" s="96">
        <v>0</v>
      </c>
      <c r="E61" s="96">
        <v>0</v>
      </c>
      <c r="F61" s="96">
        <f>'7.b.Probabilidad'!I61</f>
        <v>0</v>
      </c>
      <c r="G61" s="97">
        <f>'7.b.Probabilidad'!M61</f>
        <v>0</v>
      </c>
      <c r="H61" s="98">
        <v>1</v>
      </c>
      <c r="I61" s="98">
        <v>3</v>
      </c>
      <c r="J61" s="98" t="s">
        <v>594</v>
      </c>
      <c r="K61" s="99">
        <f t="shared" si="0"/>
        <v>1.5</v>
      </c>
      <c r="L61" s="97">
        <f>'7.d.Evaluación'!S61</f>
        <v>0</v>
      </c>
      <c r="M61" s="97">
        <f>'7.d.Evaluación'!U61</f>
        <v>0</v>
      </c>
      <c r="N61" s="100">
        <v>1</v>
      </c>
      <c r="O61" s="100">
        <v>3</v>
      </c>
      <c r="P61" s="100" t="s">
        <v>594</v>
      </c>
      <c r="Q61" s="101">
        <f t="shared" si="1"/>
        <v>1.5</v>
      </c>
      <c r="S61" s="90"/>
    </row>
    <row r="62" spans="1:19" ht="45" customHeight="1">
      <c r="A62" s="68"/>
      <c r="B62" s="96">
        <v>0</v>
      </c>
      <c r="C62" s="96">
        <v>0</v>
      </c>
      <c r="D62" s="96">
        <v>0</v>
      </c>
      <c r="E62" s="96">
        <v>0</v>
      </c>
      <c r="F62" s="96">
        <f>'7.b.Probabilidad'!I62</f>
        <v>0</v>
      </c>
      <c r="G62" s="97">
        <f>'7.b.Probabilidad'!M62</f>
        <v>0</v>
      </c>
      <c r="H62" s="98">
        <v>1</v>
      </c>
      <c r="I62" s="98">
        <v>3</v>
      </c>
      <c r="J62" s="98" t="s">
        <v>594</v>
      </c>
      <c r="K62" s="99">
        <f t="shared" si="0"/>
        <v>1.5</v>
      </c>
      <c r="L62" s="97">
        <f>'7.d.Evaluación'!S62</f>
        <v>0</v>
      </c>
      <c r="M62" s="97">
        <f>'7.d.Evaluación'!U62</f>
        <v>0</v>
      </c>
      <c r="N62" s="100">
        <v>1</v>
      </c>
      <c r="O62" s="100">
        <v>3</v>
      </c>
      <c r="P62" s="100" t="s">
        <v>594</v>
      </c>
      <c r="Q62" s="101">
        <f t="shared" si="1"/>
        <v>1.5</v>
      </c>
    </row>
    <row r="63" spans="1:19" ht="45" customHeight="1">
      <c r="A63" s="68"/>
      <c r="B63" s="96">
        <v>0</v>
      </c>
      <c r="C63" s="96">
        <v>0</v>
      </c>
      <c r="D63" s="96">
        <v>0</v>
      </c>
      <c r="E63" s="96">
        <v>0</v>
      </c>
      <c r="F63" s="96">
        <f>'7.b.Probabilidad'!I63</f>
        <v>0</v>
      </c>
      <c r="G63" s="97">
        <f>'7.b.Probabilidad'!M63</f>
        <v>0</v>
      </c>
      <c r="H63" s="98">
        <v>1</v>
      </c>
      <c r="I63" s="98">
        <v>3</v>
      </c>
      <c r="J63" s="98" t="s">
        <v>594</v>
      </c>
      <c r="K63" s="99">
        <f t="shared" si="0"/>
        <v>1.5</v>
      </c>
      <c r="L63" s="97">
        <f>'7.d.Evaluación'!S63</f>
        <v>0</v>
      </c>
      <c r="M63" s="97">
        <f>'7.d.Evaluación'!U63</f>
        <v>0</v>
      </c>
      <c r="N63" s="100">
        <v>1</v>
      </c>
      <c r="O63" s="100">
        <v>3</v>
      </c>
      <c r="P63" s="100" t="s">
        <v>594</v>
      </c>
      <c r="Q63" s="101">
        <f t="shared" si="1"/>
        <v>1.5</v>
      </c>
    </row>
    <row r="64" spans="1:19" ht="45" customHeight="1">
      <c r="A64" s="68"/>
      <c r="B64" s="96">
        <v>0</v>
      </c>
      <c r="C64" s="96">
        <v>0</v>
      </c>
      <c r="D64" s="96">
        <v>0</v>
      </c>
      <c r="E64" s="96">
        <v>0</v>
      </c>
      <c r="F64" s="96">
        <f>'7.b.Probabilidad'!I64</f>
        <v>0</v>
      </c>
      <c r="G64" s="97">
        <f>'7.b.Probabilidad'!M64</f>
        <v>0</v>
      </c>
      <c r="H64" s="98">
        <v>1</v>
      </c>
      <c r="I64" s="98">
        <v>3</v>
      </c>
      <c r="J64" s="98" t="s">
        <v>594</v>
      </c>
      <c r="K64" s="99">
        <f t="shared" si="0"/>
        <v>1.5</v>
      </c>
      <c r="L64" s="97">
        <f>'7.d.Evaluación'!S64</f>
        <v>0</v>
      </c>
      <c r="M64" s="97">
        <f>'7.d.Evaluación'!U64</f>
        <v>0</v>
      </c>
      <c r="N64" s="100">
        <v>1</v>
      </c>
      <c r="O64" s="100">
        <v>3</v>
      </c>
      <c r="P64" s="100" t="s">
        <v>594</v>
      </c>
      <c r="Q64" s="101">
        <f t="shared" si="1"/>
        <v>1.5</v>
      </c>
    </row>
    <row r="65" spans="1:17" ht="45" customHeight="1">
      <c r="A65" s="68"/>
      <c r="B65" s="96">
        <v>0</v>
      </c>
      <c r="C65" s="96">
        <v>0</v>
      </c>
      <c r="D65" s="96">
        <v>0</v>
      </c>
      <c r="E65" s="96">
        <v>0</v>
      </c>
      <c r="F65" s="96">
        <f>'7.b.Probabilidad'!I65</f>
        <v>0</v>
      </c>
      <c r="G65" s="97">
        <f>'7.b.Probabilidad'!M65</f>
        <v>0</v>
      </c>
      <c r="H65" s="98">
        <v>1</v>
      </c>
      <c r="I65" s="98">
        <v>3</v>
      </c>
      <c r="J65" s="98" t="s">
        <v>594</v>
      </c>
      <c r="K65" s="99">
        <f t="shared" si="0"/>
        <v>1.5</v>
      </c>
      <c r="L65" s="97">
        <f>'7.d.Evaluación'!S65</f>
        <v>0</v>
      </c>
      <c r="M65" s="97">
        <f>'7.d.Evaluación'!U65</f>
        <v>0</v>
      </c>
      <c r="N65" s="100">
        <v>1</v>
      </c>
      <c r="O65" s="100">
        <v>3</v>
      </c>
      <c r="P65" s="100" t="s">
        <v>594</v>
      </c>
      <c r="Q65" s="101">
        <f t="shared" si="1"/>
        <v>1.5</v>
      </c>
    </row>
    <row r="66" spans="1:17" ht="45" customHeight="1">
      <c r="A66" s="68"/>
      <c r="B66" s="96">
        <v>0</v>
      </c>
      <c r="C66" s="96">
        <v>0</v>
      </c>
      <c r="D66" s="96">
        <v>0</v>
      </c>
      <c r="E66" s="96">
        <v>0</v>
      </c>
      <c r="F66" s="96">
        <f>'7.b.Probabilidad'!I66</f>
        <v>0</v>
      </c>
      <c r="G66" s="97">
        <f>'7.b.Probabilidad'!M66</f>
        <v>0</v>
      </c>
      <c r="H66" s="98">
        <v>1</v>
      </c>
      <c r="I66" s="98">
        <v>3</v>
      </c>
      <c r="J66" s="98" t="s">
        <v>594</v>
      </c>
      <c r="K66" s="99">
        <f t="shared" si="0"/>
        <v>1.5</v>
      </c>
      <c r="L66" s="97">
        <f>'7.d.Evaluación'!S66</f>
        <v>0</v>
      </c>
      <c r="M66" s="97">
        <f>'7.d.Evaluación'!U66</f>
        <v>0</v>
      </c>
      <c r="N66" s="100">
        <v>1</v>
      </c>
      <c r="O66" s="100">
        <v>3</v>
      </c>
      <c r="P66" s="100" t="s">
        <v>594</v>
      </c>
      <c r="Q66" s="101">
        <f t="shared" si="1"/>
        <v>1.5</v>
      </c>
    </row>
    <row r="67" spans="1:17" ht="45" customHeight="1">
      <c r="A67" s="68"/>
      <c r="B67" s="96">
        <v>0</v>
      </c>
      <c r="C67" s="96">
        <v>0</v>
      </c>
      <c r="D67" s="96">
        <v>0</v>
      </c>
      <c r="E67" s="96">
        <v>0</v>
      </c>
      <c r="F67" s="96">
        <f>'7.b.Probabilidad'!I67</f>
        <v>0</v>
      </c>
      <c r="G67" s="97">
        <f>'7.b.Probabilidad'!M67</f>
        <v>0</v>
      </c>
      <c r="H67" s="98">
        <v>1</v>
      </c>
      <c r="I67" s="98">
        <v>3</v>
      </c>
      <c r="J67" s="98" t="s">
        <v>594</v>
      </c>
      <c r="K67" s="99">
        <f t="shared" si="0"/>
        <v>1.5</v>
      </c>
      <c r="L67" s="97">
        <f>'7.d.Evaluación'!S67</f>
        <v>0</v>
      </c>
      <c r="M67" s="97">
        <f>'7.d.Evaluación'!U67</f>
        <v>0</v>
      </c>
      <c r="N67" s="100">
        <v>1</v>
      </c>
      <c r="O67" s="100">
        <v>3</v>
      </c>
      <c r="P67" s="100" t="s">
        <v>594</v>
      </c>
      <c r="Q67" s="101">
        <f t="shared" si="1"/>
        <v>1.5</v>
      </c>
    </row>
    <row r="68" spans="1:17" ht="45" customHeight="1">
      <c r="A68" s="68"/>
      <c r="B68" s="96">
        <v>0</v>
      </c>
      <c r="C68" s="96">
        <v>0</v>
      </c>
      <c r="D68" s="96">
        <v>0</v>
      </c>
      <c r="E68" s="96">
        <v>0</v>
      </c>
      <c r="F68" s="96">
        <f>'7.b.Probabilidad'!I68</f>
        <v>0</v>
      </c>
      <c r="G68" s="97">
        <f>'7.b.Probabilidad'!M68</f>
        <v>0</v>
      </c>
      <c r="H68" s="98">
        <v>1</v>
      </c>
      <c r="I68" s="98">
        <v>3</v>
      </c>
      <c r="J68" s="98" t="s">
        <v>594</v>
      </c>
      <c r="K68" s="99">
        <f t="shared" si="0"/>
        <v>1.5</v>
      </c>
      <c r="L68" s="97">
        <f>'7.d.Evaluación'!S68</f>
        <v>0</v>
      </c>
      <c r="M68" s="97">
        <f>'7.d.Evaluación'!U68</f>
        <v>0</v>
      </c>
      <c r="N68" s="100">
        <v>1</v>
      </c>
      <c r="O68" s="100">
        <v>3</v>
      </c>
      <c r="P68" s="100" t="s">
        <v>594</v>
      </c>
      <c r="Q68" s="101">
        <f t="shared" si="1"/>
        <v>1.5</v>
      </c>
    </row>
    <row r="69" spans="1:17" ht="45" customHeight="1">
      <c r="A69" s="68"/>
      <c r="B69" s="96">
        <v>0</v>
      </c>
      <c r="C69" s="96">
        <v>0</v>
      </c>
      <c r="D69" s="96">
        <v>0</v>
      </c>
      <c r="E69" s="96">
        <v>0</v>
      </c>
      <c r="F69" s="96">
        <f>'7.b.Probabilidad'!I69</f>
        <v>0</v>
      </c>
      <c r="G69" s="97">
        <f>'7.b.Probabilidad'!M69</f>
        <v>0</v>
      </c>
      <c r="H69" s="98">
        <v>1</v>
      </c>
      <c r="I69" s="98">
        <v>3</v>
      </c>
      <c r="J69" s="98" t="s">
        <v>594</v>
      </c>
      <c r="K69" s="99">
        <f t="shared" si="0"/>
        <v>1.5</v>
      </c>
      <c r="L69" s="97">
        <f>'7.d.Evaluación'!S69</f>
        <v>0</v>
      </c>
      <c r="M69" s="97">
        <f>'7.d.Evaluación'!U69</f>
        <v>0</v>
      </c>
      <c r="N69" s="100">
        <v>1</v>
      </c>
      <c r="O69" s="100">
        <v>3</v>
      </c>
      <c r="P69" s="100" t="s">
        <v>594</v>
      </c>
      <c r="Q69" s="101">
        <f t="shared" si="1"/>
        <v>1.5</v>
      </c>
    </row>
    <row r="70" spans="1:17" ht="45" customHeight="1">
      <c r="A70" s="68"/>
      <c r="B70" s="96">
        <v>0</v>
      </c>
      <c r="C70" s="96">
        <v>0</v>
      </c>
      <c r="D70" s="96">
        <v>0</v>
      </c>
      <c r="E70" s="96">
        <v>0</v>
      </c>
      <c r="F70" s="96">
        <f>'7.b.Probabilidad'!I70</f>
        <v>0</v>
      </c>
      <c r="G70" s="97">
        <f>'7.b.Probabilidad'!M70</f>
        <v>0</v>
      </c>
      <c r="H70" s="98">
        <v>1</v>
      </c>
      <c r="I70" s="98">
        <v>3</v>
      </c>
      <c r="J70" s="98" t="s">
        <v>594</v>
      </c>
      <c r="K70" s="99">
        <f t="shared" si="0"/>
        <v>1.5</v>
      </c>
      <c r="L70" s="97">
        <f>'7.d.Evaluación'!S70</f>
        <v>0</v>
      </c>
      <c r="M70" s="97">
        <f>'7.d.Evaluación'!U70</f>
        <v>0</v>
      </c>
      <c r="N70" s="100">
        <v>1</v>
      </c>
      <c r="O70" s="100">
        <v>3</v>
      </c>
      <c r="P70" s="100" t="s">
        <v>594</v>
      </c>
      <c r="Q70" s="101">
        <f t="shared" si="1"/>
        <v>1.5</v>
      </c>
    </row>
    <row r="71" spans="1:17" ht="45" customHeight="1">
      <c r="A71" s="68"/>
      <c r="B71" s="96">
        <v>0</v>
      </c>
      <c r="C71" s="96">
        <v>0</v>
      </c>
      <c r="D71" s="96">
        <v>0</v>
      </c>
      <c r="E71" s="96">
        <v>0</v>
      </c>
      <c r="F71" s="96">
        <f>'7.b.Probabilidad'!I71</f>
        <v>0</v>
      </c>
      <c r="G71" s="97">
        <f>'7.b.Probabilidad'!M71</f>
        <v>0</v>
      </c>
      <c r="H71" s="98">
        <v>1</v>
      </c>
      <c r="I71" s="98">
        <v>3</v>
      </c>
      <c r="J71" s="98" t="s">
        <v>594</v>
      </c>
      <c r="K71" s="99">
        <f t="shared" si="0"/>
        <v>1.5</v>
      </c>
      <c r="L71" s="97">
        <f>'7.d.Evaluación'!S71</f>
        <v>0</v>
      </c>
      <c r="M71" s="97">
        <f>'7.d.Evaluación'!U71</f>
        <v>0</v>
      </c>
      <c r="N71" s="100">
        <v>1</v>
      </c>
      <c r="O71" s="100">
        <v>3</v>
      </c>
      <c r="P71" s="100" t="s">
        <v>594</v>
      </c>
      <c r="Q71" s="101">
        <f t="shared" si="1"/>
        <v>1.5</v>
      </c>
    </row>
    <row r="72" spans="1:17">
      <c r="A72" s="68"/>
      <c r="B72" s="96">
        <v>0</v>
      </c>
      <c r="C72" s="96">
        <v>0</v>
      </c>
      <c r="D72" s="96">
        <v>0</v>
      </c>
      <c r="E72" s="96">
        <v>0</v>
      </c>
      <c r="F72" s="96">
        <f>'7.b.Probabilidad'!I72</f>
        <v>0</v>
      </c>
      <c r="G72" s="97">
        <f>'7.b.Probabilidad'!M72</f>
        <v>0</v>
      </c>
      <c r="H72" s="98">
        <v>1</v>
      </c>
      <c r="I72" s="98">
        <v>3</v>
      </c>
      <c r="J72" s="98" t="s">
        <v>594</v>
      </c>
      <c r="K72" s="99">
        <f t="shared" ref="K72:K135" si="2">H72*(I72/IF(J72="Humana",3,2))</f>
        <v>1.5</v>
      </c>
      <c r="L72" s="97">
        <f>'7.d.Evaluación'!S72</f>
        <v>0</v>
      </c>
      <c r="M72" s="97">
        <f>'7.d.Evaluación'!U72</f>
        <v>0</v>
      </c>
      <c r="N72" s="100">
        <v>1</v>
      </c>
      <c r="O72" s="100">
        <v>3</v>
      </c>
      <c r="P72" s="100" t="s">
        <v>594</v>
      </c>
      <c r="Q72" s="101">
        <f t="shared" ref="Q72:Q135" si="3">N72*(O72/IF(P72="Humana",3,2))</f>
        <v>1.5</v>
      </c>
    </row>
    <row r="73" spans="1:17">
      <c r="A73" s="68"/>
      <c r="B73" s="96">
        <v>0</v>
      </c>
      <c r="C73" s="96">
        <v>0</v>
      </c>
      <c r="D73" s="96">
        <v>0</v>
      </c>
      <c r="E73" s="96">
        <v>0</v>
      </c>
      <c r="F73" s="96">
        <f>'7.b.Probabilidad'!I73</f>
        <v>0</v>
      </c>
      <c r="G73" s="97">
        <f>'7.b.Probabilidad'!M73</f>
        <v>0</v>
      </c>
      <c r="H73" s="98">
        <v>1</v>
      </c>
      <c r="I73" s="98">
        <v>3</v>
      </c>
      <c r="J73" s="98" t="s">
        <v>594</v>
      </c>
      <c r="K73" s="99">
        <f t="shared" si="2"/>
        <v>1.5</v>
      </c>
      <c r="L73" s="97">
        <f>'7.d.Evaluación'!S73</f>
        <v>0</v>
      </c>
      <c r="M73" s="97">
        <f>'7.d.Evaluación'!U73</f>
        <v>0</v>
      </c>
      <c r="N73" s="100">
        <v>1</v>
      </c>
      <c r="O73" s="100">
        <v>3</v>
      </c>
      <c r="P73" s="100" t="s">
        <v>594</v>
      </c>
      <c r="Q73" s="101">
        <f t="shared" si="3"/>
        <v>1.5</v>
      </c>
    </row>
    <row r="74" spans="1:17">
      <c r="A74" s="68"/>
      <c r="B74" s="96">
        <v>0</v>
      </c>
      <c r="C74" s="96">
        <v>0</v>
      </c>
      <c r="D74" s="96">
        <v>0</v>
      </c>
      <c r="E74" s="96">
        <v>0</v>
      </c>
      <c r="F74" s="96">
        <f>'7.b.Probabilidad'!I74</f>
        <v>0</v>
      </c>
      <c r="G74" s="97">
        <f>'7.b.Probabilidad'!M74</f>
        <v>0</v>
      </c>
      <c r="H74" s="98">
        <v>1</v>
      </c>
      <c r="I74" s="98">
        <v>3</v>
      </c>
      <c r="J74" s="98" t="s">
        <v>594</v>
      </c>
      <c r="K74" s="99">
        <f t="shared" si="2"/>
        <v>1.5</v>
      </c>
      <c r="L74" s="97">
        <f>'7.d.Evaluación'!S74</f>
        <v>0</v>
      </c>
      <c r="M74" s="97">
        <f>'7.d.Evaluación'!U74</f>
        <v>0</v>
      </c>
      <c r="N74" s="100">
        <v>1</v>
      </c>
      <c r="O74" s="100">
        <v>3</v>
      </c>
      <c r="P74" s="100" t="s">
        <v>594</v>
      </c>
      <c r="Q74" s="101">
        <f t="shared" si="3"/>
        <v>1.5</v>
      </c>
    </row>
    <row r="75" spans="1:17">
      <c r="A75" s="68"/>
      <c r="B75" s="96">
        <v>0</v>
      </c>
      <c r="C75" s="96">
        <v>0</v>
      </c>
      <c r="D75" s="96">
        <v>0</v>
      </c>
      <c r="E75" s="96">
        <v>0</v>
      </c>
      <c r="F75" s="96">
        <f>'7.b.Probabilidad'!I75</f>
        <v>0</v>
      </c>
      <c r="G75" s="97">
        <f>'7.b.Probabilidad'!M75</f>
        <v>0</v>
      </c>
      <c r="H75" s="98">
        <v>1</v>
      </c>
      <c r="I75" s="98">
        <v>3</v>
      </c>
      <c r="J75" s="98" t="s">
        <v>594</v>
      </c>
      <c r="K75" s="99">
        <f t="shared" si="2"/>
        <v>1.5</v>
      </c>
      <c r="L75" s="97">
        <f>'7.d.Evaluación'!S75</f>
        <v>0</v>
      </c>
      <c r="M75" s="97">
        <f>'7.d.Evaluación'!U75</f>
        <v>0</v>
      </c>
      <c r="N75" s="100">
        <v>1</v>
      </c>
      <c r="O75" s="100">
        <v>3</v>
      </c>
      <c r="P75" s="100" t="s">
        <v>594</v>
      </c>
      <c r="Q75" s="101">
        <f t="shared" si="3"/>
        <v>1.5</v>
      </c>
    </row>
    <row r="76" spans="1:17">
      <c r="A76" s="68"/>
      <c r="B76" s="96">
        <v>0</v>
      </c>
      <c r="C76" s="96">
        <v>0</v>
      </c>
      <c r="D76" s="96">
        <v>0</v>
      </c>
      <c r="E76" s="96">
        <v>0</v>
      </c>
      <c r="F76" s="96">
        <f>'7.b.Probabilidad'!I76</f>
        <v>0</v>
      </c>
      <c r="G76" s="97">
        <f>'7.b.Probabilidad'!M76</f>
        <v>0</v>
      </c>
      <c r="H76" s="98">
        <v>1</v>
      </c>
      <c r="I76" s="98">
        <v>3</v>
      </c>
      <c r="J76" s="98" t="s">
        <v>594</v>
      </c>
      <c r="K76" s="99">
        <f t="shared" si="2"/>
        <v>1.5</v>
      </c>
      <c r="L76" s="97">
        <f>'7.d.Evaluación'!S76</f>
        <v>0</v>
      </c>
      <c r="M76" s="97">
        <f>'7.d.Evaluación'!U76</f>
        <v>0</v>
      </c>
      <c r="N76" s="100">
        <v>1</v>
      </c>
      <c r="O76" s="100">
        <v>3</v>
      </c>
      <c r="P76" s="100" t="s">
        <v>594</v>
      </c>
      <c r="Q76" s="101">
        <f t="shared" si="3"/>
        <v>1.5</v>
      </c>
    </row>
    <row r="77" spans="1:17">
      <c r="A77" s="68"/>
      <c r="B77" s="96">
        <v>0</v>
      </c>
      <c r="C77" s="96">
        <v>0</v>
      </c>
      <c r="D77" s="96">
        <v>0</v>
      </c>
      <c r="E77" s="96">
        <v>0</v>
      </c>
      <c r="F77" s="96">
        <f>'7.b.Probabilidad'!I77</f>
        <v>0</v>
      </c>
      <c r="G77" s="97">
        <f>'7.b.Probabilidad'!M77</f>
        <v>0</v>
      </c>
      <c r="H77" s="98">
        <v>1</v>
      </c>
      <c r="I77" s="98">
        <v>3</v>
      </c>
      <c r="J77" s="98" t="s">
        <v>594</v>
      </c>
      <c r="K77" s="99">
        <f t="shared" si="2"/>
        <v>1.5</v>
      </c>
      <c r="L77" s="97">
        <f>'7.d.Evaluación'!S77</f>
        <v>0</v>
      </c>
      <c r="M77" s="97">
        <f>'7.d.Evaluación'!U77</f>
        <v>0</v>
      </c>
      <c r="N77" s="100">
        <v>1</v>
      </c>
      <c r="O77" s="100">
        <v>3</v>
      </c>
      <c r="P77" s="100" t="s">
        <v>594</v>
      </c>
      <c r="Q77" s="101">
        <f t="shared" si="3"/>
        <v>1.5</v>
      </c>
    </row>
    <row r="78" spans="1:17">
      <c r="A78" s="68"/>
      <c r="B78" s="96">
        <v>0</v>
      </c>
      <c r="C78" s="96">
        <v>0</v>
      </c>
      <c r="D78" s="96">
        <v>0</v>
      </c>
      <c r="E78" s="96">
        <v>0</v>
      </c>
      <c r="F78" s="96">
        <f>'7.b.Probabilidad'!I78</f>
        <v>0</v>
      </c>
      <c r="G78" s="97">
        <f>'7.b.Probabilidad'!M78</f>
        <v>0</v>
      </c>
      <c r="H78" s="98">
        <v>1</v>
      </c>
      <c r="I78" s="98">
        <v>3</v>
      </c>
      <c r="J78" s="98" t="s">
        <v>594</v>
      </c>
      <c r="K78" s="99">
        <f t="shared" si="2"/>
        <v>1.5</v>
      </c>
      <c r="L78" s="97">
        <f>'7.d.Evaluación'!S78</f>
        <v>0</v>
      </c>
      <c r="M78" s="97">
        <f>'7.d.Evaluación'!U78</f>
        <v>0</v>
      </c>
      <c r="N78" s="100">
        <v>1</v>
      </c>
      <c r="O78" s="100">
        <v>3</v>
      </c>
      <c r="P78" s="100" t="s">
        <v>594</v>
      </c>
      <c r="Q78" s="101">
        <f t="shared" si="3"/>
        <v>1.5</v>
      </c>
    </row>
    <row r="79" spans="1:17">
      <c r="A79" s="68"/>
      <c r="B79" s="96">
        <v>0</v>
      </c>
      <c r="C79" s="96">
        <v>0</v>
      </c>
      <c r="D79" s="96">
        <v>0</v>
      </c>
      <c r="E79" s="96">
        <v>0</v>
      </c>
      <c r="F79" s="96">
        <f>'7.b.Probabilidad'!I79</f>
        <v>0</v>
      </c>
      <c r="G79" s="97">
        <f>'7.b.Probabilidad'!M79</f>
        <v>0</v>
      </c>
      <c r="H79" s="98">
        <v>1</v>
      </c>
      <c r="I79" s="98">
        <v>3</v>
      </c>
      <c r="J79" s="98" t="s">
        <v>594</v>
      </c>
      <c r="K79" s="99">
        <f t="shared" si="2"/>
        <v>1.5</v>
      </c>
      <c r="L79" s="97">
        <f>'7.d.Evaluación'!S79</f>
        <v>0</v>
      </c>
      <c r="M79" s="97">
        <f>'7.d.Evaluación'!U79</f>
        <v>0</v>
      </c>
      <c r="N79" s="100">
        <v>1</v>
      </c>
      <c r="O79" s="100">
        <v>3</v>
      </c>
      <c r="P79" s="100" t="s">
        <v>594</v>
      </c>
      <c r="Q79" s="101">
        <f t="shared" si="3"/>
        <v>1.5</v>
      </c>
    </row>
    <row r="80" spans="1:17">
      <c r="A80" s="68"/>
      <c r="B80" s="96">
        <v>0</v>
      </c>
      <c r="C80" s="96">
        <v>0</v>
      </c>
      <c r="D80" s="96">
        <v>0</v>
      </c>
      <c r="E80" s="96">
        <v>0</v>
      </c>
      <c r="F80" s="96">
        <f>'7.b.Probabilidad'!I80</f>
        <v>0</v>
      </c>
      <c r="G80" s="97">
        <f>'7.b.Probabilidad'!M80</f>
        <v>0</v>
      </c>
      <c r="H80" s="98">
        <v>1</v>
      </c>
      <c r="I80" s="98">
        <v>3</v>
      </c>
      <c r="J80" s="98" t="s">
        <v>594</v>
      </c>
      <c r="K80" s="99">
        <f t="shared" si="2"/>
        <v>1.5</v>
      </c>
      <c r="L80" s="97">
        <f>'7.d.Evaluación'!S80</f>
        <v>0</v>
      </c>
      <c r="M80" s="97">
        <f>'7.d.Evaluación'!U80</f>
        <v>0</v>
      </c>
      <c r="N80" s="100">
        <v>1</v>
      </c>
      <c r="O80" s="100">
        <v>3</v>
      </c>
      <c r="P80" s="100" t="s">
        <v>594</v>
      </c>
      <c r="Q80" s="101">
        <f t="shared" si="3"/>
        <v>1.5</v>
      </c>
    </row>
    <row r="81" spans="1:17">
      <c r="A81" s="68"/>
      <c r="B81" s="96">
        <v>0</v>
      </c>
      <c r="C81" s="96">
        <v>0</v>
      </c>
      <c r="D81" s="96">
        <v>0</v>
      </c>
      <c r="E81" s="96">
        <v>0</v>
      </c>
      <c r="F81" s="96">
        <f>'7.b.Probabilidad'!I81</f>
        <v>0</v>
      </c>
      <c r="G81" s="97">
        <f>'7.b.Probabilidad'!M81</f>
        <v>0</v>
      </c>
      <c r="H81" s="98">
        <v>1</v>
      </c>
      <c r="I81" s="98">
        <v>3</v>
      </c>
      <c r="J81" s="98" t="s">
        <v>594</v>
      </c>
      <c r="K81" s="99">
        <f t="shared" si="2"/>
        <v>1.5</v>
      </c>
      <c r="L81" s="97">
        <f>'7.d.Evaluación'!S81</f>
        <v>0</v>
      </c>
      <c r="M81" s="97">
        <f>'7.d.Evaluación'!U81</f>
        <v>0</v>
      </c>
      <c r="N81" s="100">
        <v>1</v>
      </c>
      <c r="O81" s="100">
        <v>3</v>
      </c>
      <c r="P81" s="100" t="s">
        <v>594</v>
      </c>
      <c r="Q81" s="101">
        <f t="shared" si="3"/>
        <v>1.5</v>
      </c>
    </row>
    <row r="82" spans="1:17">
      <c r="A82" s="68"/>
      <c r="B82" s="96">
        <v>0</v>
      </c>
      <c r="C82" s="96">
        <v>0</v>
      </c>
      <c r="D82" s="96">
        <v>0</v>
      </c>
      <c r="E82" s="96">
        <v>0</v>
      </c>
      <c r="F82" s="96">
        <f>'7.b.Probabilidad'!I82</f>
        <v>0</v>
      </c>
      <c r="G82" s="97">
        <f>'7.b.Probabilidad'!M82</f>
        <v>0</v>
      </c>
      <c r="H82" s="98">
        <v>1</v>
      </c>
      <c r="I82" s="98">
        <v>3</v>
      </c>
      <c r="J82" s="98" t="s">
        <v>594</v>
      </c>
      <c r="K82" s="99">
        <f t="shared" si="2"/>
        <v>1.5</v>
      </c>
      <c r="L82" s="97">
        <f>'7.d.Evaluación'!S82</f>
        <v>0</v>
      </c>
      <c r="M82" s="97">
        <f>'7.d.Evaluación'!U82</f>
        <v>0</v>
      </c>
      <c r="N82" s="100">
        <v>1</v>
      </c>
      <c r="O82" s="100">
        <v>3</v>
      </c>
      <c r="P82" s="100" t="s">
        <v>594</v>
      </c>
      <c r="Q82" s="101">
        <f t="shared" si="3"/>
        <v>1.5</v>
      </c>
    </row>
    <row r="83" spans="1:17">
      <c r="A83" s="68"/>
      <c r="B83" s="96">
        <v>0</v>
      </c>
      <c r="C83" s="96">
        <v>0</v>
      </c>
      <c r="D83" s="96">
        <v>0</v>
      </c>
      <c r="E83" s="96">
        <v>0</v>
      </c>
      <c r="F83" s="96">
        <f>'7.b.Probabilidad'!I83</f>
        <v>0</v>
      </c>
      <c r="G83" s="97">
        <f>'7.b.Probabilidad'!M83</f>
        <v>0</v>
      </c>
      <c r="H83" s="98">
        <v>1</v>
      </c>
      <c r="I83" s="98">
        <v>3</v>
      </c>
      <c r="J83" s="98" t="s">
        <v>594</v>
      </c>
      <c r="K83" s="99">
        <f t="shared" si="2"/>
        <v>1.5</v>
      </c>
      <c r="L83" s="97">
        <f>'7.d.Evaluación'!S83</f>
        <v>0</v>
      </c>
      <c r="M83" s="97">
        <f>'7.d.Evaluación'!U83</f>
        <v>0</v>
      </c>
      <c r="N83" s="100">
        <v>1</v>
      </c>
      <c r="O83" s="100">
        <v>3</v>
      </c>
      <c r="P83" s="100" t="s">
        <v>594</v>
      </c>
      <c r="Q83" s="101">
        <f t="shared" si="3"/>
        <v>1.5</v>
      </c>
    </row>
    <row r="84" spans="1:17">
      <c r="A84" s="68"/>
      <c r="B84" s="96">
        <v>0</v>
      </c>
      <c r="C84" s="96">
        <v>0</v>
      </c>
      <c r="D84" s="96">
        <v>0</v>
      </c>
      <c r="E84" s="96">
        <v>0</v>
      </c>
      <c r="F84" s="96">
        <f>'7.b.Probabilidad'!I84</f>
        <v>0</v>
      </c>
      <c r="G84" s="97">
        <f>'7.b.Probabilidad'!M84</f>
        <v>0</v>
      </c>
      <c r="H84" s="98">
        <v>1</v>
      </c>
      <c r="I84" s="98">
        <v>3</v>
      </c>
      <c r="J84" s="98" t="s">
        <v>594</v>
      </c>
      <c r="K84" s="99">
        <f t="shared" si="2"/>
        <v>1.5</v>
      </c>
      <c r="L84" s="97">
        <f>'7.d.Evaluación'!S84</f>
        <v>0</v>
      </c>
      <c r="M84" s="97">
        <f>'7.d.Evaluación'!U84</f>
        <v>0</v>
      </c>
      <c r="N84" s="100">
        <v>1</v>
      </c>
      <c r="O84" s="100">
        <v>3</v>
      </c>
      <c r="P84" s="100" t="s">
        <v>594</v>
      </c>
      <c r="Q84" s="101">
        <f t="shared" si="3"/>
        <v>1.5</v>
      </c>
    </row>
    <row r="85" spans="1:17">
      <c r="A85" s="68"/>
      <c r="B85" s="96">
        <v>0</v>
      </c>
      <c r="C85" s="96">
        <v>0</v>
      </c>
      <c r="D85" s="96">
        <v>0</v>
      </c>
      <c r="E85" s="96">
        <v>0</v>
      </c>
      <c r="F85" s="96">
        <f>'7.b.Probabilidad'!I85</f>
        <v>0</v>
      </c>
      <c r="G85" s="97">
        <f>'7.b.Probabilidad'!M85</f>
        <v>0</v>
      </c>
      <c r="H85" s="98">
        <v>1</v>
      </c>
      <c r="I85" s="98">
        <v>3</v>
      </c>
      <c r="J85" s="98" t="s">
        <v>594</v>
      </c>
      <c r="K85" s="99">
        <f t="shared" si="2"/>
        <v>1.5</v>
      </c>
      <c r="L85" s="97">
        <f>'7.d.Evaluación'!S85</f>
        <v>0</v>
      </c>
      <c r="M85" s="97">
        <f>'7.d.Evaluación'!U85</f>
        <v>0</v>
      </c>
      <c r="N85" s="100">
        <v>1</v>
      </c>
      <c r="O85" s="100">
        <v>3</v>
      </c>
      <c r="P85" s="100" t="s">
        <v>594</v>
      </c>
      <c r="Q85" s="101">
        <f t="shared" si="3"/>
        <v>1.5</v>
      </c>
    </row>
    <row r="86" spans="1:17">
      <c r="A86" s="68"/>
      <c r="B86" s="96">
        <v>0</v>
      </c>
      <c r="C86" s="96">
        <v>0</v>
      </c>
      <c r="D86" s="96">
        <v>0</v>
      </c>
      <c r="E86" s="96">
        <v>0</v>
      </c>
      <c r="F86" s="96">
        <f>'7.b.Probabilidad'!I86</f>
        <v>0</v>
      </c>
      <c r="G86" s="97">
        <f>'7.b.Probabilidad'!M86</f>
        <v>0</v>
      </c>
      <c r="H86" s="98">
        <v>1</v>
      </c>
      <c r="I86" s="98">
        <v>3</v>
      </c>
      <c r="J86" s="98" t="s">
        <v>594</v>
      </c>
      <c r="K86" s="99">
        <f t="shared" si="2"/>
        <v>1.5</v>
      </c>
      <c r="L86" s="97">
        <f>'7.d.Evaluación'!S86</f>
        <v>0</v>
      </c>
      <c r="M86" s="97">
        <f>'7.d.Evaluación'!U86</f>
        <v>0</v>
      </c>
      <c r="N86" s="100">
        <v>1</v>
      </c>
      <c r="O86" s="100">
        <v>3</v>
      </c>
      <c r="P86" s="100" t="s">
        <v>594</v>
      </c>
      <c r="Q86" s="101">
        <f t="shared" si="3"/>
        <v>1.5</v>
      </c>
    </row>
    <row r="87" spans="1:17">
      <c r="A87" s="68"/>
      <c r="B87" s="96">
        <v>0</v>
      </c>
      <c r="C87" s="96">
        <v>0</v>
      </c>
      <c r="D87" s="96">
        <v>0</v>
      </c>
      <c r="E87" s="96">
        <v>0</v>
      </c>
      <c r="F87" s="96">
        <f>'7.b.Probabilidad'!I87</f>
        <v>0</v>
      </c>
      <c r="G87" s="97">
        <f>'7.b.Probabilidad'!M87</f>
        <v>0</v>
      </c>
      <c r="H87" s="98">
        <v>1</v>
      </c>
      <c r="I87" s="98">
        <v>3</v>
      </c>
      <c r="J87" s="98" t="s">
        <v>594</v>
      </c>
      <c r="K87" s="99">
        <f t="shared" si="2"/>
        <v>1.5</v>
      </c>
      <c r="L87" s="97">
        <f>'7.d.Evaluación'!S87</f>
        <v>0</v>
      </c>
      <c r="M87" s="97">
        <f>'7.d.Evaluación'!U87</f>
        <v>0</v>
      </c>
      <c r="N87" s="100">
        <v>1</v>
      </c>
      <c r="O87" s="100">
        <v>3</v>
      </c>
      <c r="P87" s="100" t="s">
        <v>594</v>
      </c>
      <c r="Q87" s="101">
        <f t="shared" si="3"/>
        <v>1.5</v>
      </c>
    </row>
    <row r="88" spans="1:17">
      <c r="A88" s="68"/>
      <c r="B88" s="96">
        <v>0</v>
      </c>
      <c r="C88" s="96">
        <v>0</v>
      </c>
      <c r="D88" s="96">
        <v>0</v>
      </c>
      <c r="E88" s="96">
        <v>0</v>
      </c>
      <c r="F88" s="96">
        <f>'7.b.Probabilidad'!I88</f>
        <v>0</v>
      </c>
      <c r="G88" s="97">
        <f>'7.b.Probabilidad'!M88</f>
        <v>0</v>
      </c>
      <c r="H88" s="98">
        <v>1</v>
      </c>
      <c r="I88" s="98">
        <v>3</v>
      </c>
      <c r="J88" s="98" t="s">
        <v>594</v>
      </c>
      <c r="K88" s="99">
        <f t="shared" si="2"/>
        <v>1.5</v>
      </c>
      <c r="L88" s="97">
        <f>'7.d.Evaluación'!S88</f>
        <v>0</v>
      </c>
      <c r="M88" s="97">
        <f>'7.d.Evaluación'!U88</f>
        <v>0</v>
      </c>
      <c r="N88" s="100">
        <v>1</v>
      </c>
      <c r="O88" s="100">
        <v>3</v>
      </c>
      <c r="P88" s="100" t="s">
        <v>594</v>
      </c>
      <c r="Q88" s="101">
        <f t="shared" si="3"/>
        <v>1.5</v>
      </c>
    </row>
    <row r="89" spans="1:17">
      <c r="A89" s="68"/>
      <c r="B89" s="96">
        <v>0</v>
      </c>
      <c r="C89" s="96">
        <v>0</v>
      </c>
      <c r="D89" s="96">
        <v>0</v>
      </c>
      <c r="E89" s="96">
        <v>0</v>
      </c>
      <c r="F89" s="96">
        <f>'7.b.Probabilidad'!I89</f>
        <v>0</v>
      </c>
      <c r="G89" s="97">
        <f>'7.b.Probabilidad'!M89</f>
        <v>0</v>
      </c>
      <c r="H89" s="98">
        <v>1</v>
      </c>
      <c r="I89" s="98">
        <v>3</v>
      </c>
      <c r="J89" s="98" t="s">
        <v>594</v>
      </c>
      <c r="K89" s="99">
        <f t="shared" si="2"/>
        <v>1.5</v>
      </c>
      <c r="L89" s="97">
        <f>'7.d.Evaluación'!S89</f>
        <v>0</v>
      </c>
      <c r="M89" s="97">
        <f>'7.d.Evaluación'!U89</f>
        <v>0</v>
      </c>
      <c r="N89" s="100">
        <v>1</v>
      </c>
      <c r="O89" s="100">
        <v>3</v>
      </c>
      <c r="P89" s="100" t="s">
        <v>594</v>
      </c>
      <c r="Q89" s="101">
        <f t="shared" si="3"/>
        <v>1.5</v>
      </c>
    </row>
    <row r="90" spans="1:17">
      <c r="A90" s="68"/>
      <c r="B90" s="96">
        <v>0</v>
      </c>
      <c r="C90" s="96">
        <v>0</v>
      </c>
      <c r="D90" s="96">
        <v>0</v>
      </c>
      <c r="E90" s="96">
        <v>0</v>
      </c>
      <c r="F90" s="96">
        <f>'7.b.Probabilidad'!I90</f>
        <v>0</v>
      </c>
      <c r="G90" s="97">
        <f>'7.b.Probabilidad'!M90</f>
        <v>0</v>
      </c>
      <c r="H90" s="98">
        <v>1</v>
      </c>
      <c r="I90" s="98">
        <v>3</v>
      </c>
      <c r="J90" s="98" t="s">
        <v>594</v>
      </c>
      <c r="K90" s="99">
        <f t="shared" si="2"/>
        <v>1.5</v>
      </c>
      <c r="L90" s="97">
        <f>'7.d.Evaluación'!S90</f>
        <v>0</v>
      </c>
      <c r="M90" s="97">
        <f>'7.d.Evaluación'!U90</f>
        <v>0</v>
      </c>
      <c r="N90" s="100">
        <v>1</v>
      </c>
      <c r="O90" s="100">
        <v>3</v>
      </c>
      <c r="P90" s="100" t="s">
        <v>594</v>
      </c>
      <c r="Q90" s="101">
        <f t="shared" si="3"/>
        <v>1.5</v>
      </c>
    </row>
    <row r="91" spans="1:17">
      <c r="A91" s="68"/>
      <c r="B91" s="96">
        <v>0</v>
      </c>
      <c r="C91" s="96">
        <v>0</v>
      </c>
      <c r="D91" s="96">
        <v>0</v>
      </c>
      <c r="E91" s="96">
        <v>0</v>
      </c>
      <c r="F91" s="96">
        <f>'7.b.Probabilidad'!I91</f>
        <v>0</v>
      </c>
      <c r="G91" s="97">
        <f>'7.b.Probabilidad'!M91</f>
        <v>0</v>
      </c>
      <c r="H91" s="98">
        <v>1</v>
      </c>
      <c r="I91" s="98">
        <v>3</v>
      </c>
      <c r="J91" s="98" t="s">
        <v>594</v>
      </c>
      <c r="K91" s="99">
        <f t="shared" si="2"/>
        <v>1.5</v>
      </c>
      <c r="L91" s="97">
        <f>'7.d.Evaluación'!S91</f>
        <v>0</v>
      </c>
      <c r="M91" s="97">
        <f>'7.d.Evaluación'!U91</f>
        <v>0</v>
      </c>
      <c r="N91" s="100">
        <v>1</v>
      </c>
      <c r="O91" s="100">
        <v>3</v>
      </c>
      <c r="P91" s="100" t="s">
        <v>594</v>
      </c>
      <c r="Q91" s="101">
        <f t="shared" si="3"/>
        <v>1.5</v>
      </c>
    </row>
    <row r="92" spans="1:17">
      <c r="A92" s="68"/>
      <c r="B92" s="96">
        <v>0</v>
      </c>
      <c r="C92" s="96">
        <v>0</v>
      </c>
      <c r="D92" s="96">
        <v>0</v>
      </c>
      <c r="E92" s="96">
        <v>0</v>
      </c>
      <c r="F92" s="96">
        <f>'7.b.Probabilidad'!I92</f>
        <v>0</v>
      </c>
      <c r="G92" s="97">
        <f>'7.b.Probabilidad'!M92</f>
        <v>0</v>
      </c>
      <c r="H92" s="98">
        <v>1</v>
      </c>
      <c r="I92" s="98">
        <v>3</v>
      </c>
      <c r="J92" s="98" t="s">
        <v>594</v>
      </c>
      <c r="K92" s="99">
        <f t="shared" si="2"/>
        <v>1.5</v>
      </c>
      <c r="L92" s="97">
        <f>'7.d.Evaluación'!S92</f>
        <v>0</v>
      </c>
      <c r="M92" s="97">
        <f>'7.d.Evaluación'!U92</f>
        <v>0</v>
      </c>
      <c r="N92" s="100">
        <v>1</v>
      </c>
      <c r="O92" s="100">
        <v>3</v>
      </c>
      <c r="P92" s="100" t="s">
        <v>594</v>
      </c>
      <c r="Q92" s="101">
        <f t="shared" si="3"/>
        <v>1.5</v>
      </c>
    </row>
    <row r="93" spans="1:17">
      <c r="A93" s="68"/>
      <c r="B93" s="96">
        <v>0</v>
      </c>
      <c r="C93" s="96">
        <v>0</v>
      </c>
      <c r="D93" s="96">
        <v>0</v>
      </c>
      <c r="E93" s="96">
        <v>0</v>
      </c>
      <c r="F93" s="96">
        <f>'7.b.Probabilidad'!I93</f>
        <v>0</v>
      </c>
      <c r="G93" s="97">
        <f>'7.b.Probabilidad'!M93</f>
        <v>0</v>
      </c>
      <c r="H93" s="98">
        <v>1</v>
      </c>
      <c r="I93" s="98">
        <v>3</v>
      </c>
      <c r="J93" s="98" t="s">
        <v>594</v>
      </c>
      <c r="K93" s="99">
        <f t="shared" si="2"/>
        <v>1.5</v>
      </c>
      <c r="L93" s="97">
        <f>'7.d.Evaluación'!S93</f>
        <v>0</v>
      </c>
      <c r="M93" s="97">
        <f>'7.d.Evaluación'!U93</f>
        <v>0</v>
      </c>
      <c r="N93" s="100">
        <v>1</v>
      </c>
      <c r="O93" s="100">
        <v>3</v>
      </c>
      <c r="P93" s="100" t="s">
        <v>594</v>
      </c>
      <c r="Q93" s="101">
        <f t="shared" si="3"/>
        <v>1.5</v>
      </c>
    </row>
    <row r="94" spans="1:17">
      <c r="A94" s="68"/>
      <c r="B94" s="96">
        <v>0</v>
      </c>
      <c r="C94" s="96">
        <v>0</v>
      </c>
      <c r="D94" s="96">
        <v>0</v>
      </c>
      <c r="E94" s="96">
        <v>0</v>
      </c>
      <c r="F94" s="96">
        <f>'7.b.Probabilidad'!I94</f>
        <v>0</v>
      </c>
      <c r="G94" s="97">
        <f>'7.b.Probabilidad'!M94</f>
        <v>0</v>
      </c>
      <c r="H94" s="98">
        <v>1</v>
      </c>
      <c r="I94" s="98">
        <v>3</v>
      </c>
      <c r="J94" s="98" t="s">
        <v>594</v>
      </c>
      <c r="K94" s="99">
        <f t="shared" si="2"/>
        <v>1.5</v>
      </c>
      <c r="L94" s="97">
        <f>'7.d.Evaluación'!S94</f>
        <v>0</v>
      </c>
      <c r="M94" s="97">
        <f>'7.d.Evaluación'!U94</f>
        <v>0</v>
      </c>
      <c r="N94" s="100">
        <v>1</v>
      </c>
      <c r="O94" s="100">
        <v>3</v>
      </c>
      <c r="P94" s="100" t="s">
        <v>594</v>
      </c>
      <c r="Q94" s="101">
        <f t="shared" si="3"/>
        <v>1.5</v>
      </c>
    </row>
    <row r="95" spans="1:17">
      <c r="A95" s="68"/>
      <c r="B95" s="96">
        <v>0</v>
      </c>
      <c r="C95" s="96">
        <v>0</v>
      </c>
      <c r="D95" s="96">
        <v>0</v>
      </c>
      <c r="E95" s="96">
        <v>0</v>
      </c>
      <c r="F95" s="96">
        <f>'7.b.Probabilidad'!I95</f>
        <v>0</v>
      </c>
      <c r="G95" s="97">
        <f>'7.b.Probabilidad'!M95</f>
        <v>0</v>
      </c>
      <c r="H95" s="98">
        <v>1</v>
      </c>
      <c r="I95" s="98">
        <v>3</v>
      </c>
      <c r="J95" s="98" t="s">
        <v>594</v>
      </c>
      <c r="K95" s="99">
        <f t="shared" si="2"/>
        <v>1.5</v>
      </c>
      <c r="L95" s="97">
        <f>'7.d.Evaluación'!S95</f>
        <v>0</v>
      </c>
      <c r="M95" s="97">
        <f>'7.d.Evaluación'!U95</f>
        <v>0</v>
      </c>
      <c r="N95" s="100">
        <v>1</v>
      </c>
      <c r="O95" s="100">
        <v>3</v>
      </c>
      <c r="P95" s="100" t="s">
        <v>594</v>
      </c>
      <c r="Q95" s="101">
        <f t="shared" si="3"/>
        <v>1.5</v>
      </c>
    </row>
    <row r="96" spans="1:17">
      <c r="A96" s="68"/>
      <c r="B96" s="96">
        <v>0</v>
      </c>
      <c r="C96" s="96">
        <v>0</v>
      </c>
      <c r="D96" s="96">
        <v>0</v>
      </c>
      <c r="E96" s="96">
        <v>0</v>
      </c>
      <c r="F96" s="96">
        <f>'7.b.Probabilidad'!I96</f>
        <v>0</v>
      </c>
      <c r="G96" s="97">
        <f>'7.b.Probabilidad'!M96</f>
        <v>0</v>
      </c>
      <c r="H96" s="98">
        <v>1</v>
      </c>
      <c r="I96" s="98">
        <v>3</v>
      </c>
      <c r="J96" s="98" t="s">
        <v>594</v>
      </c>
      <c r="K96" s="99">
        <f t="shared" si="2"/>
        <v>1.5</v>
      </c>
      <c r="L96" s="97">
        <f>'7.d.Evaluación'!S96</f>
        <v>0</v>
      </c>
      <c r="M96" s="97">
        <f>'7.d.Evaluación'!U96</f>
        <v>0</v>
      </c>
      <c r="N96" s="100">
        <v>1</v>
      </c>
      <c r="O96" s="100">
        <v>3</v>
      </c>
      <c r="P96" s="100" t="s">
        <v>594</v>
      </c>
      <c r="Q96" s="101">
        <f t="shared" si="3"/>
        <v>1.5</v>
      </c>
    </row>
    <row r="97" spans="1:17">
      <c r="A97" s="68"/>
      <c r="B97" s="96">
        <v>0</v>
      </c>
      <c r="C97" s="96">
        <v>0</v>
      </c>
      <c r="D97" s="96">
        <v>0</v>
      </c>
      <c r="E97" s="96">
        <v>0</v>
      </c>
      <c r="F97" s="96">
        <f>'7.b.Probabilidad'!I97</f>
        <v>0</v>
      </c>
      <c r="G97" s="97">
        <f>'7.b.Probabilidad'!M97</f>
        <v>0</v>
      </c>
      <c r="H97" s="98">
        <v>1</v>
      </c>
      <c r="I97" s="98">
        <v>3</v>
      </c>
      <c r="J97" s="98" t="s">
        <v>594</v>
      </c>
      <c r="K97" s="99">
        <f t="shared" si="2"/>
        <v>1.5</v>
      </c>
      <c r="L97" s="97">
        <f>'7.d.Evaluación'!S97</f>
        <v>0</v>
      </c>
      <c r="M97" s="97">
        <f>'7.d.Evaluación'!U97</f>
        <v>0</v>
      </c>
      <c r="N97" s="100">
        <v>1</v>
      </c>
      <c r="O97" s="100">
        <v>3</v>
      </c>
      <c r="P97" s="100" t="s">
        <v>594</v>
      </c>
      <c r="Q97" s="101">
        <f t="shared" si="3"/>
        <v>1.5</v>
      </c>
    </row>
    <row r="98" spans="1:17">
      <c r="A98" s="68"/>
      <c r="B98" s="96">
        <v>0</v>
      </c>
      <c r="C98" s="96">
        <v>0</v>
      </c>
      <c r="D98" s="96">
        <v>0</v>
      </c>
      <c r="E98" s="96">
        <v>0</v>
      </c>
      <c r="F98" s="96">
        <f>'7.b.Probabilidad'!I98</f>
        <v>0</v>
      </c>
      <c r="G98" s="97">
        <f>'7.b.Probabilidad'!M98</f>
        <v>0</v>
      </c>
      <c r="H98" s="98">
        <v>1</v>
      </c>
      <c r="I98" s="98">
        <v>3</v>
      </c>
      <c r="J98" s="98" t="s">
        <v>594</v>
      </c>
      <c r="K98" s="99">
        <f t="shared" si="2"/>
        <v>1.5</v>
      </c>
      <c r="L98" s="97">
        <f>'7.d.Evaluación'!S98</f>
        <v>0</v>
      </c>
      <c r="M98" s="97">
        <f>'7.d.Evaluación'!U98</f>
        <v>0</v>
      </c>
      <c r="N98" s="100">
        <v>1</v>
      </c>
      <c r="O98" s="100">
        <v>3</v>
      </c>
      <c r="P98" s="100" t="s">
        <v>594</v>
      </c>
      <c r="Q98" s="101">
        <f t="shared" si="3"/>
        <v>1.5</v>
      </c>
    </row>
    <row r="99" spans="1:17">
      <c r="A99" s="68"/>
      <c r="B99" s="96">
        <v>0</v>
      </c>
      <c r="C99" s="96">
        <v>0</v>
      </c>
      <c r="D99" s="96">
        <v>0</v>
      </c>
      <c r="E99" s="96">
        <v>0</v>
      </c>
      <c r="F99" s="96">
        <f>'7.b.Probabilidad'!I99</f>
        <v>0</v>
      </c>
      <c r="G99" s="97">
        <f>'7.b.Probabilidad'!M99</f>
        <v>0</v>
      </c>
      <c r="H99" s="98">
        <v>1</v>
      </c>
      <c r="I99" s="98">
        <v>3</v>
      </c>
      <c r="J99" s="98" t="s">
        <v>594</v>
      </c>
      <c r="K99" s="99">
        <f t="shared" si="2"/>
        <v>1.5</v>
      </c>
      <c r="L99" s="97">
        <f>'7.d.Evaluación'!S99</f>
        <v>0</v>
      </c>
      <c r="M99" s="97">
        <f>'7.d.Evaluación'!U99</f>
        <v>0</v>
      </c>
      <c r="N99" s="100">
        <v>1</v>
      </c>
      <c r="O99" s="100">
        <v>3</v>
      </c>
      <c r="P99" s="100" t="s">
        <v>594</v>
      </c>
      <c r="Q99" s="101">
        <f t="shared" si="3"/>
        <v>1.5</v>
      </c>
    </row>
    <row r="100" spans="1:17">
      <c r="A100" s="68"/>
      <c r="B100" s="96">
        <v>0</v>
      </c>
      <c r="C100" s="96">
        <v>0</v>
      </c>
      <c r="D100" s="96">
        <v>0</v>
      </c>
      <c r="E100" s="96">
        <v>0</v>
      </c>
      <c r="F100" s="96">
        <f>'7.b.Probabilidad'!I100</f>
        <v>0</v>
      </c>
      <c r="G100" s="97">
        <f>'7.b.Probabilidad'!M100</f>
        <v>0</v>
      </c>
      <c r="H100" s="98">
        <v>1</v>
      </c>
      <c r="I100" s="98">
        <v>3</v>
      </c>
      <c r="J100" s="98" t="s">
        <v>594</v>
      </c>
      <c r="K100" s="99">
        <f t="shared" si="2"/>
        <v>1.5</v>
      </c>
      <c r="L100" s="97">
        <f>'7.d.Evaluación'!S100</f>
        <v>0</v>
      </c>
      <c r="M100" s="97">
        <f>'7.d.Evaluación'!U100</f>
        <v>0</v>
      </c>
      <c r="N100" s="100">
        <v>1</v>
      </c>
      <c r="O100" s="100">
        <v>3</v>
      </c>
      <c r="P100" s="100" t="s">
        <v>594</v>
      </c>
      <c r="Q100" s="101">
        <f t="shared" si="3"/>
        <v>1.5</v>
      </c>
    </row>
    <row r="101" spans="1:17">
      <c r="A101" s="68"/>
      <c r="B101" s="96">
        <v>0</v>
      </c>
      <c r="C101" s="96">
        <v>0</v>
      </c>
      <c r="D101" s="96">
        <v>0</v>
      </c>
      <c r="E101" s="96">
        <v>0</v>
      </c>
      <c r="F101" s="96">
        <f>'7.b.Probabilidad'!I101</f>
        <v>0</v>
      </c>
      <c r="G101" s="97">
        <f>'7.b.Probabilidad'!M101</f>
        <v>0</v>
      </c>
      <c r="H101" s="98">
        <v>1</v>
      </c>
      <c r="I101" s="98">
        <v>3</v>
      </c>
      <c r="J101" s="98" t="s">
        <v>594</v>
      </c>
      <c r="K101" s="99">
        <f t="shared" si="2"/>
        <v>1.5</v>
      </c>
      <c r="L101" s="97">
        <f>'7.d.Evaluación'!S101</f>
        <v>0</v>
      </c>
      <c r="M101" s="97">
        <f>'7.d.Evaluación'!U101</f>
        <v>0</v>
      </c>
      <c r="N101" s="100">
        <v>1</v>
      </c>
      <c r="O101" s="100">
        <v>3</v>
      </c>
      <c r="P101" s="100" t="s">
        <v>594</v>
      </c>
      <c r="Q101" s="101">
        <f t="shared" si="3"/>
        <v>1.5</v>
      </c>
    </row>
    <row r="102" spans="1:17">
      <c r="A102" s="68"/>
      <c r="B102" s="96">
        <v>0</v>
      </c>
      <c r="C102" s="96">
        <v>0</v>
      </c>
      <c r="D102" s="96">
        <v>0</v>
      </c>
      <c r="E102" s="96">
        <v>0</v>
      </c>
      <c r="F102" s="96">
        <f>'7.b.Probabilidad'!I102</f>
        <v>0</v>
      </c>
      <c r="G102" s="97">
        <f>'7.b.Probabilidad'!M102</f>
        <v>0</v>
      </c>
      <c r="H102" s="98">
        <v>1</v>
      </c>
      <c r="I102" s="98">
        <v>3</v>
      </c>
      <c r="J102" s="98" t="s">
        <v>594</v>
      </c>
      <c r="K102" s="99">
        <f t="shared" si="2"/>
        <v>1.5</v>
      </c>
      <c r="L102" s="97">
        <f>'7.d.Evaluación'!S102</f>
        <v>0</v>
      </c>
      <c r="M102" s="97">
        <f>'7.d.Evaluación'!U102</f>
        <v>0</v>
      </c>
      <c r="N102" s="100">
        <v>1</v>
      </c>
      <c r="O102" s="100">
        <v>3</v>
      </c>
      <c r="P102" s="100" t="s">
        <v>594</v>
      </c>
      <c r="Q102" s="101">
        <f t="shared" si="3"/>
        <v>1.5</v>
      </c>
    </row>
    <row r="103" spans="1:17">
      <c r="A103" s="68"/>
      <c r="B103" s="96">
        <v>0</v>
      </c>
      <c r="C103" s="96">
        <v>0</v>
      </c>
      <c r="D103" s="96">
        <v>0</v>
      </c>
      <c r="E103" s="96">
        <v>0</v>
      </c>
      <c r="F103" s="96">
        <f>'7.b.Probabilidad'!I103</f>
        <v>0</v>
      </c>
      <c r="G103" s="97">
        <f>'7.b.Probabilidad'!M103</f>
        <v>0</v>
      </c>
      <c r="H103" s="98">
        <v>1</v>
      </c>
      <c r="I103" s="98">
        <v>3</v>
      </c>
      <c r="J103" s="98" t="s">
        <v>594</v>
      </c>
      <c r="K103" s="99">
        <f t="shared" si="2"/>
        <v>1.5</v>
      </c>
      <c r="L103" s="97">
        <f>'7.d.Evaluación'!S103</f>
        <v>0</v>
      </c>
      <c r="M103" s="97">
        <f>'7.d.Evaluación'!U103</f>
        <v>0</v>
      </c>
      <c r="N103" s="100">
        <v>1</v>
      </c>
      <c r="O103" s="100">
        <v>3</v>
      </c>
      <c r="P103" s="100" t="s">
        <v>594</v>
      </c>
      <c r="Q103" s="101">
        <f t="shared" si="3"/>
        <v>1.5</v>
      </c>
    </row>
    <row r="104" spans="1:17">
      <c r="A104" s="68"/>
      <c r="B104" s="96">
        <v>0</v>
      </c>
      <c r="C104" s="96">
        <v>0</v>
      </c>
      <c r="D104" s="96">
        <v>0</v>
      </c>
      <c r="E104" s="96">
        <v>0</v>
      </c>
      <c r="F104" s="96">
        <f>'7.b.Probabilidad'!I104</f>
        <v>0</v>
      </c>
      <c r="G104" s="97">
        <f>'7.b.Probabilidad'!M104</f>
        <v>0</v>
      </c>
      <c r="H104" s="98">
        <v>1</v>
      </c>
      <c r="I104" s="98">
        <v>3</v>
      </c>
      <c r="J104" s="98" t="s">
        <v>594</v>
      </c>
      <c r="K104" s="99">
        <f t="shared" si="2"/>
        <v>1.5</v>
      </c>
      <c r="L104" s="97">
        <f>'7.d.Evaluación'!S104</f>
        <v>0</v>
      </c>
      <c r="M104" s="97">
        <f>'7.d.Evaluación'!U104</f>
        <v>0</v>
      </c>
      <c r="N104" s="100">
        <v>1</v>
      </c>
      <c r="O104" s="100">
        <v>3</v>
      </c>
      <c r="P104" s="100" t="s">
        <v>594</v>
      </c>
      <c r="Q104" s="101">
        <f t="shared" si="3"/>
        <v>1.5</v>
      </c>
    </row>
    <row r="105" spans="1:17">
      <c r="A105" s="68"/>
      <c r="B105" s="96">
        <v>0</v>
      </c>
      <c r="C105" s="96">
        <v>0</v>
      </c>
      <c r="D105" s="96">
        <v>0</v>
      </c>
      <c r="E105" s="96">
        <v>0</v>
      </c>
      <c r="F105" s="96">
        <f>'7.b.Probabilidad'!I105</f>
        <v>0</v>
      </c>
      <c r="G105" s="97">
        <f>'7.b.Probabilidad'!M105</f>
        <v>0</v>
      </c>
      <c r="H105" s="98">
        <v>1</v>
      </c>
      <c r="I105" s="98">
        <v>3</v>
      </c>
      <c r="J105" s="98" t="s">
        <v>594</v>
      </c>
      <c r="K105" s="99">
        <f t="shared" si="2"/>
        <v>1.5</v>
      </c>
      <c r="L105" s="97">
        <f>'7.d.Evaluación'!S105</f>
        <v>0</v>
      </c>
      <c r="M105" s="97">
        <f>'7.d.Evaluación'!U105</f>
        <v>0</v>
      </c>
      <c r="N105" s="100">
        <v>1</v>
      </c>
      <c r="O105" s="100">
        <v>3</v>
      </c>
      <c r="P105" s="100" t="s">
        <v>594</v>
      </c>
      <c r="Q105" s="101">
        <f t="shared" si="3"/>
        <v>1.5</v>
      </c>
    </row>
    <row r="106" spans="1:17">
      <c r="A106" s="68"/>
      <c r="B106" s="96">
        <v>0</v>
      </c>
      <c r="C106" s="96">
        <v>0</v>
      </c>
      <c r="D106" s="96">
        <v>0</v>
      </c>
      <c r="E106" s="96">
        <v>0</v>
      </c>
      <c r="F106" s="96">
        <f>'7.b.Probabilidad'!I106</f>
        <v>0</v>
      </c>
      <c r="G106" s="97">
        <f>'7.b.Probabilidad'!M106</f>
        <v>0</v>
      </c>
      <c r="H106" s="98">
        <v>1</v>
      </c>
      <c r="I106" s="98">
        <v>3</v>
      </c>
      <c r="J106" s="98" t="s">
        <v>594</v>
      </c>
      <c r="K106" s="99">
        <f t="shared" si="2"/>
        <v>1.5</v>
      </c>
      <c r="L106" s="97">
        <f>'7.d.Evaluación'!S106</f>
        <v>0</v>
      </c>
      <c r="M106" s="97">
        <f>'7.d.Evaluación'!U106</f>
        <v>0</v>
      </c>
      <c r="N106" s="100">
        <v>1</v>
      </c>
      <c r="O106" s="100">
        <v>3</v>
      </c>
      <c r="P106" s="100" t="s">
        <v>594</v>
      </c>
      <c r="Q106" s="101">
        <f t="shared" si="3"/>
        <v>1.5</v>
      </c>
    </row>
    <row r="107" spans="1:17">
      <c r="A107" s="68"/>
      <c r="B107" s="96">
        <v>0</v>
      </c>
      <c r="C107" s="96">
        <v>0</v>
      </c>
      <c r="D107" s="96">
        <v>0</v>
      </c>
      <c r="E107" s="96">
        <v>0</v>
      </c>
      <c r="F107" s="96">
        <f>'7.b.Probabilidad'!I107</f>
        <v>0</v>
      </c>
      <c r="G107" s="97">
        <f>'7.b.Probabilidad'!M107</f>
        <v>0</v>
      </c>
      <c r="H107" s="98">
        <v>1</v>
      </c>
      <c r="I107" s="98">
        <v>3</v>
      </c>
      <c r="J107" s="98" t="s">
        <v>594</v>
      </c>
      <c r="K107" s="99">
        <f t="shared" si="2"/>
        <v>1.5</v>
      </c>
      <c r="L107" s="97">
        <f>'7.d.Evaluación'!S107</f>
        <v>0</v>
      </c>
      <c r="M107" s="97">
        <f>'7.d.Evaluación'!U107</f>
        <v>0</v>
      </c>
      <c r="N107" s="100">
        <v>1</v>
      </c>
      <c r="O107" s="100">
        <v>3</v>
      </c>
      <c r="P107" s="100" t="s">
        <v>594</v>
      </c>
      <c r="Q107" s="101">
        <f t="shared" si="3"/>
        <v>1.5</v>
      </c>
    </row>
    <row r="108" spans="1:17">
      <c r="A108" s="68"/>
      <c r="B108" s="96">
        <v>0</v>
      </c>
      <c r="C108" s="96">
        <v>0</v>
      </c>
      <c r="D108" s="96">
        <v>0</v>
      </c>
      <c r="E108" s="96">
        <v>0</v>
      </c>
      <c r="F108" s="96">
        <f>'7.b.Probabilidad'!I108</f>
        <v>0</v>
      </c>
      <c r="G108" s="97">
        <f>'7.b.Probabilidad'!M108</f>
        <v>0</v>
      </c>
      <c r="H108" s="98">
        <v>1</v>
      </c>
      <c r="I108" s="98">
        <v>3</v>
      </c>
      <c r="J108" s="98" t="s">
        <v>594</v>
      </c>
      <c r="K108" s="99">
        <f t="shared" si="2"/>
        <v>1.5</v>
      </c>
      <c r="L108" s="97">
        <f>'7.d.Evaluación'!S108</f>
        <v>0</v>
      </c>
      <c r="M108" s="97">
        <f>'7.d.Evaluación'!U108</f>
        <v>0</v>
      </c>
      <c r="N108" s="100">
        <v>1</v>
      </c>
      <c r="O108" s="100">
        <v>3</v>
      </c>
      <c r="P108" s="100" t="s">
        <v>594</v>
      </c>
      <c r="Q108" s="101">
        <f t="shared" si="3"/>
        <v>1.5</v>
      </c>
    </row>
    <row r="109" spans="1:17">
      <c r="A109" s="68"/>
      <c r="B109" s="96">
        <v>0</v>
      </c>
      <c r="C109" s="96">
        <v>0</v>
      </c>
      <c r="D109" s="96">
        <v>0</v>
      </c>
      <c r="E109" s="96">
        <v>0</v>
      </c>
      <c r="F109" s="96">
        <f>'7.b.Probabilidad'!I109</f>
        <v>0</v>
      </c>
      <c r="G109" s="97">
        <f>'7.b.Probabilidad'!M109</f>
        <v>0</v>
      </c>
      <c r="H109" s="98">
        <v>1</v>
      </c>
      <c r="I109" s="98">
        <v>3</v>
      </c>
      <c r="J109" s="98" t="s">
        <v>594</v>
      </c>
      <c r="K109" s="99">
        <f t="shared" si="2"/>
        <v>1.5</v>
      </c>
      <c r="L109" s="97">
        <f>'7.d.Evaluación'!S109</f>
        <v>0</v>
      </c>
      <c r="M109" s="97">
        <f>'7.d.Evaluación'!U109</f>
        <v>0</v>
      </c>
      <c r="N109" s="100">
        <v>1</v>
      </c>
      <c r="O109" s="100">
        <v>3</v>
      </c>
      <c r="P109" s="100" t="s">
        <v>594</v>
      </c>
      <c r="Q109" s="101">
        <f t="shared" si="3"/>
        <v>1.5</v>
      </c>
    </row>
    <row r="110" spans="1:17">
      <c r="A110" s="68"/>
      <c r="B110" s="96">
        <v>0</v>
      </c>
      <c r="C110" s="96">
        <v>0</v>
      </c>
      <c r="D110" s="96">
        <v>0</v>
      </c>
      <c r="E110" s="96">
        <v>0</v>
      </c>
      <c r="F110" s="96">
        <f>'7.b.Probabilidad'!I110</f>
        <v>0</v>
      </c>
      <c r="G110" s="97">
        <f>'7.b.Probabilidad'!M110</f>
        <v>0</v>
      </c>
      <c r="H110" s="98">
        <v>1</v>
      </c>
      <c r="I110" s="98">
        <v>3</v>
      </c>
      <c r="J110" s="98" t="s">
        <v>594</v>
      </c>
      <c r="K110" s="99">
        <f t="shared" si="2"/>
        <v>1.5</v>
      </c>
      <c r="L110" s="97">
        <f>'7.d.Evaluación'!S110</f>
        <v>0</v>
      </c>
      <c r="M110" s="97">
        <f>'7.d.Evaluación'!U110</f>
        <v>0</v>
      </c>
      <c r="N110" s="100">
        <v>1</v>
      </c>
      <c r="O110" s="100">
        <v>3</v>
      </c>
      <c r="P110" s="100" t="s">
        <v>594</v>
      </c>
      <c r="Q110" s="101">
        <f t="shared" si="3"/>
        <v>1.5</v>
      </c>
    </row>
    <row r="111" spans="1:17">
      <c r="A111" s="68"/>
      <c r="B111" s="96">
        <v>0</v>
      </c>
      <c r="C111" s="96">
        <v>0</v>
      </c>
      <c r="D111" s="96">
        <v>0</v>
      </c>
      <c r="E111" s="96">
        <v>0</v>
      </c>
      <c r="F111" s="96">
        <f>'7.b.Probabilidad'!I111</f>
        <v>0</v>
      </c>
      <c r="G111" s="97">
        <f>'7.b.Probabilidad'!M111</f>
        <v>0</v>
      </c>
      <c r="H111" s="98">
        <v>1</v>
      </c>
      <c r="I111" s="98">
        <v>3</v>
      </c>
      <c r="J111" s="98" t="s">
        <v>594</v>
      </c>
      <c r="K111" s="99">
        <f t="shared" si="2"/>
        <v>1.5</v>
      </c>
      <c r="L111" s="97">
        <f>'7.d.Evaluación'!S111</f>
        <v>0</v>
      </c>
      <c r="M111" s="97">
        <f>'7.d.Evaluación'!U111</f>
        <v>0</v>
      </c>
      <c r="N111" s="100">
        <v>1</v>
      </c>
      <c r="O111" s="100">
        <v>3</v>
      </c>
      <c r="P111" s="100" t="s">
        <v>594</v>
      </c>
      <c r="Q111" s="101">
        <f t="shared" si="3"/>
        <v>1.5</v>
      </c>
    </row>
    <row r="112" spans="1:17">
      <c r="A112" s="68"/>
      <c r="B112" s="96">
        <v>0</v>
      </c>
      <c r="C112" s="96">
        <v>0</v>
      </c>
      <c r="D112" s="96">
        <v>0</v>
      </c>
      <c r="E112" s="96">
        <v>0</v>
      </c>
      <c r="F112" s="96">
        <f>'7.b.Probabilidad'!I112</f>
        <v>0</v>
      </c>
      <c r="G112" s="97">
        <f>'7.b.Probabilidad'!M112</f>
        <v>0</v>
      </c>
      <c r="H112" s="98">
        <v>1</v>
      </c>
      <c r="I112" s="98">
        <v>3</v>
      </c>
      <c r="J112" s="98" t="s">
        <v>594</v>
      </c>
      <c r="K112" s="99">
        <f t="shared" si="2"/>
        <v>1.5</v>
      </c>
      <c r="L112" s="97">
        <f>'7.d.Evaluación'!S112</f>
        <v>0</v>
      </c>
      <c r="M112" s="97">
        <f>'7.d.Evaluación'!U112</f>
        <v>0</v>
      </c>
      <c r="N112" s="100">
        <v>1</v>
      </c>
      <c r="O112" s="100">
        <v>3</v>
      </c>
      <c r="P112" s="100" t="s">
        <v>594</v>
      </c>
      <c r="Q112" s="101">
        <f t="shared" si="3"/>
        <v>1.5</v>
      </c>
    </row>
    <row r="113" spans="1:17">
      <c r="A113" s="68"/>
      <c r="B113" s="96">
        <v>0</v>
      </c>
      <c r="C113" s="96">
        <v>0</v>
      </c>
      <c r="D113" s="96">
        <v>0</v>
      </c>
      <c r="E113" s="96">
        <v>0</v>
      </c>
      <c r="F113" s="96">
        <f>'7.b.Probabilidad'!I113</f>
        <v>0</v>
      </c>
      <c r="G113" s="97">
        <f>'7.b.Probabilidad'!M113</f>
        <v>0</v>
      </c>
      <c r="H113" s="98">
        <v>1</v>
      </c>
      <c r="I113" s="98">
        <v>3</v>
      </c>
      <c r="J113" s="98" t="s">
        <v>594</v>
      </c>
      <c r="K113" s="99">
        <f t="shared" si="2"/>
        <v>1.5</v>
      </c>
      <c r="L113" s="97">
        <f>'7.d.Evaluación'!S113</f>
        <v>0</v>
      </c>
      <c r="M113" s="97">
        <f>'7.d.Evaluación'!U113</f>
        <v>0</v>
      </c>
      <c r="N113" s="100">
        <v>1</v>
      </c>
      <c r="O113" s="100">
        <v>3</v>
      </c>
      <c r="P113" s="100" t="s">
        <v>594</v>
      </c>
      <c r="Q113" s="101">
        <f t="shared" si="3"/>
        <v>1.5</v>
      </c>
    </row>
    <row r="114" spans="1:17">
      <c r="A114" s="68"/>
      <c r="B114" s="96">
        <v>0</v>
      </c>
      <c r="C114" s="96">
        <v>0</v>
      </c>
      <c r="D114" s="96">
        <v>0</v>
      </c>
      <c r="E114" s="96">
        <v>0</v>
      </c>
      <c r="F114" s="96">
        <f>'7.b.Probabilidad'!I114</f>
        <v>0</v>
      </c>
      <c r="G114" s="97">
        <f>'7.b.Probabilidad'!M114</f>
        <v>0</v>
      </c>
      <c r="H114" s="98">
        <v>1</v>
      </c>
      <c r="I114" s="98">
        <v>3</v>
      </c>
      <c r="J114" s="98" t="s">
        <v>594</v>
      </c>
      <c r="K114" s="99">
        <f t="shared" si="2"/>
        <v>1.5</v>
      </c>
      <c r="L114" s="97">
        <f>'7.d.Evaluación'!S114</f>
        <v>0</v>
      </c>
      <c r="M114" s="97">
        <f>'7.d.Evaluación'!U114</f>
        <v>0</v>
      </c>
      <c r="N114" s="100">
        <v>1</v>
      </c>
      <c r="O114" s="100">
        <v>3</v>
      </c>
      <c r="P114" s="100" t="s">
        <v>594</v>
      </c>
      <c r="Q114" s="101">
        <f t="shared" si="3"/>
        <v>1.5</v>
      </c>
    </row>
    <row r="115" spans="1:17">
      <c r="A115" s="68"/>
      <c r="B115" s="96">
        <v>0</v>
      </c>
      <c r="C115" s="96">
        <v>0</v>
      </c>
      <c r="D115" s="96">
        <v>0</v>
      </c>
      <c r="E115" s="96">
        <v>0</v>
      </c>
      <c r="F115" s="96">
        <f>'7.b.Probabilidad'!I115</f>
        <v>0</v>
      </c>
      <c r="G115" s="97">
        <f>'7.b.Probabilidad'!M115</f>
        <v>0</v>
      </c>
      <c r="H115" s="98">
        <v>1</v>
      </c>
      <c r="I115" s="98">
        <v>3</v>
      </c>
      <c r="J115" s="98" t="s">
        <v>594</v>
      </c>
      <c r="K115" s="99">
        <f t="shared" si="2"/>
        <v>1.5</v>
      </c>
      <c r="L115" s="97">
        <f>'7.d.Evaluación'!S115</f>
        <v>0</v>
      </c>
      <c r="M115" s="97">
        <f>'7.d.Evaluación'!U115</f>
        <v>0</v>
      </c>
      <c r="N115" s="100">
        <v>1</v>
      </c>
      <c r="O115" s="100">
        <v>3</v>
      </c>
      <c r="P115" s="100" t="s">
        <v>594</v>
      </c>
      <c r="Q115" s="101">
        <f t="shared" si="3"/>
        <v>1.5</v>
      </c>
    </row>
    <row r="116" spans="1:17">
      <c r="A116" s="68"/>
      <c r="B116" s="96">
        <v>0</v>
      </c>
      <c r="C116" s="96">
        <v>0</v>
      </c>
      <c r="D116" s="96">
        <v>0</v>
      </c>
      <c r="E116" s="96">
        <v>0</v>
      </c>
      <c r="F116" s="96">
        <f>'7.b.Probabilidad'!I116</f>
        <v>0</v>
      </c>
      <c r="G116" s="97">
        <f>'7.b.Probabilidad'!M116</f>
        <v>0</v>
      </c>
      <c r="H116" s="98">
        <v>1</v>
      </c>
      <c r="I116" s="98">
        <v>3</v>
      </c>
      <c r="J116" s="98" t="s">
        <v>594</v>
      </c>
      <c r="K116" s="99">
        <f t="shared" si="2"/>
        <v>1.5</v>
      </c>
      <c r="L116" s="97">
        <f>'7.d.Evaluación'!S116</f>
        <v>0</v>
      </c>
      <c r="M116" s="97">
        <f>'7.d.Evaluación'!U116</f>
        <v>0</v>
      </c>
      <c r="N116" s="100">
        <v>1</v>
      </c>
      <c r="O116" s="100">
        <v>3</v>
      </c>
      <c r="P116" s="100" t="s">
        <v>594</v>
      </c>
      <c r="Q116" s="101">
        <f t="shared" si="3"/>
        <v>1.5</v>
      </c>
    </row>
    <row r="117" spans="1:17">
      <c r="A117" s="68"/>
      <c r="B117" s="96">
        <v>0</v>
      </c>
      <c r="C117" s="96">
        <v>0</v>
      </c>
      <c r="D117" s="96">
        <v>0</v>
      </c>
      <c r="E117" s="96">
        <v>0</v>
      </c>
      <c r="F117" s="96">
        <f>'7.b.Probabilidad'!I117</f>
        <v>0</v>
      </c>
      <c r="G117" s="97">
        <f>'7.b.Probabilidad'!M117</f>
        <v>0</v>
      </c>
      <c r="H117" s="98">
        <v>1</v>
      </c>
      <c r="I117" s="98">
        <v>3</v>
      </c>
      <c r="J117" s="98" t="s">
        <v>594</v>
      </c>
      <c r="K117" s="99">
        <f t="shared" si="2"/>
        <v>1.5</v>
      </c>
      <c r="L117" s="97">
        <f>'7.d.Evaluación'!S117</f>
        <v>0</v>
      </c>
      <c r="M117" s="97">
        <f>'7.d.Evaluación'!U117</f>
        <v>0</v>
      </c>
      <c r="N117" s="100">
        <v>1</v>
      </c>
      <c r="O117" s="100">
        <v>3</v>
      </c>
      <c r="P117" s="100" t="s">
        <v>594</v>
      </c>
      <c r="Q117" s="101">
        <f t="shared" si="3"/>
        <v>1.5</v>
      </c>
    </row>
    <row r="118" spans="1:17">
      <c r="A118" s="68"/>
      <c r="B118" s="96">
        <v>0</v>
      </c>
      <c r="C118" s="96">
        <v>0</v>
      </c>
      <c r="D118" s="96">
        <v>0</v>
      </c>
      <c r="E118" s="96">
        <v>0</v>
      </c>
      <c r="F118" s="96">
        <f>'7.b.Probabilidad'!I118</f>
        <v>0</v>
      </c>
      <c r="G118" s="97">
        <f>'7.b.Probabilidad'!M118</f>
        <v>0</v>
      </c>
      <c r="H118" s="98">
        <v>1</v>
      </c>
      <c r="I118" s="98">
        <v>3</v>
      </c>
      <c r="J118" s="98" t="s">
        <v>594</v>
      </c>
      <c r="K118" s="99">
        <f t="shared" si="2"/>
        <v>1.5</v>
      </c>
      <c r="L118" s="97">
        <f>'7.d.Evaluación'!S118</f>
        <v>0</v>
      </c>
      <c r="M118" s="97">
        <f>'7.d.Evaluación'!U118</f>
        <v>0</v>
      </c>
      <c r="N118" s="100">
        <v>1</v>
      </c>
      <c r="O118" s="100">
        <v>3</v>
      </c>
      <c r="P118" s="100" t="s">
        <v>594</v>
      </c>
      <c r="Q118" s="101">
        <f t="shared" si="3"/>
        <v>1.5</v>
      </c>
    </row>
    <row r="119" spans="1:17">
      <c r="A119" s="68"/>
      <c r="B119" s="96">
        <v>0</v>
      </c>
      <c r="C119" s="96">
        <v>0</v>
      </c>
      <c r="D119" s="96">
        <v>0</v>
      </c>
      <c r="E119" s="96">
        <v>0</v>
      </c>
      <c r="F119" s="96">
        <f>'7.b.Probabilidad'!I119</f>
        <v>0</v>
      </c>
      <c r="G119" s="97">
        <f>'7.b.Probabilidad'!M119</f>
        <v>0</v>
      </c>
      <c r="H119" s="98">
        <v>1</v>
      </c>
      <c r="I119" s="98">
        <v>3</v>
      </c>
      <c r="J119" s="98" t="s">
        <v>594</v>
      </c>
      <c r="K119" s="99">
        <f t="shared" si="2"/>
        <v>1.5</v>
      </c>
      <c r="L119" s="97">
        <f>'7.d.Evaluación'!S119</f>
        <v>0</v>
      </c>
      <c r="M119" s="97">
        <f>'7.d.Evaluación'!U119</f>
        <v>0</v>
      </c>
      <c r="N119" s="100">
        <v>1</v>
      </c>
      <c r="O119" s="100">
        <v>3</v>
      </c>
      <c r="P119" s="100" t="s">
        <v>594</v>
      </c>
      <c r="Q119" s="101">
        <f t="shared" si="3"/>
        <v>1.5</v>
      </c>
    </row>
    <row r="120" spans="1:17">
      <c r="A120" s="68"/>
      <c r="B120" s="96">
        <v>0</v>
      </c>
      <c r="C120" s="96">
        <v>0</v>
      </c>
      <c r="D120" s="96">
        <v>0</v>
      </c>
      <c r="E120" s="96">
        <v>0</v>
      </c>
      <c r="F120" s="96">
        <f>'7.b.Probabilidad'!I120</f>
        <v>0</v>
      </c>
      <c r="G120" s="97">
        <f>'7.b.Probabilidad'!M120</f>
        <v>0</v>
      </c>
      <c r="H120" s="98">
        <v>1</v>
      </c>
      <c r="I120" s="98">
        <v>3</v>
      </c>
      <c r="J120" s="98" t="s">
        <v>594</v>
      </c>
      <c r="K120" s="99">
        <f t="shared" si="2"/>
        <v>1.5</v>
      </c>
      <c r="L120" s="97">
        <f>'7.d.Evaluación'!S120</f>
        <v>0</v>
      </c>
      <c r="M120" s="97">
        <f>'7.d.Evaluación'!U120</f>
        <v>0</v>
      </c>
      <c r="N120" s="100">
        <v>1</v>
      </c>
      <c r="O120" s="100">
        <v>3</v>
      </c>
      <c r="P120" s="100" t="s">
        <v>594</v>
      </c>
      <c r="Q120" s="101">
        <f t="shared" si="3"/>
        <v>1.5</v>
      </c>
    </row>
    <row r="121" spans="1:17">
      <c r="A121" s="68"/>
      <c r="B121" s="96">
        <v>0</v>
      </c>
      <c r="C121" s="96">
        <v>0</v>
      </c>
      <c r="D121" s="96">
        <v>0</v>
      </c>
      <c r="E121" s="96">
        <v>0</v>
      </c>
      <c r="F121" s="96">
        <f>'7.b.Probabilidad'!I121</f>
        <v>0</v>
      </c>
      <c r="G121" s="97">
        <f>'7.b.Probabilidad'!M121</f>
        <v>0</v>
      </c>
      <c r="H121" s="98">
        <v>1</v>
      </c>
      <c r="I121" s="98">
        <v>3</v>
      </c>
      <c r="J121" s="98" t="s">
        <v>594</v>
      </c>
      <c r="K121" s="99">
        <f t="shared" si="2"/>
        <v>1.5</v>
      </c>
      <c r="L121" s="97">
        <f>'7.d.Evaluación'!S121</f>
        <v>0</v>
      </c>
      <c r="M121" s="97">
        <f>'7.d.Evaluación'!U121</f>
        <v>0</v>
      </c>
      <c r="N121" s="100">
        <v>1</v>
      </c>
      <c r="O121" s="100">
        <v>3</v>
      </c>
      <c r="P121" s="100" t="s">
        <v>594</v>
      </c>
      <c r="Q121" s="101">
        <f t="shared" si="3"/>
        <v>1.5</v>
      </c>
    </row>
    <row r="122" spans="1:17">
      <c r="A122" s="68"/>
      <c r="B122" s="96">
        <v>0</v>
      </c>
      <c r="C122" s="96">
        <v>0</v>
      </c>
      <c r="D122" s="96">
        <v>0</v>
      </c>
      <c r="E122" s="96">
        <v>0</v>
      </c>
      <c r="F122" s="96">
        <f>'7.b.Probabilidad'!I122</f>
        <v>0</v>
      </c>
      <c r="G122" s="97">
        <f>'7.b.Probabilidad'!M122</f>
        <v>0</v>
      </c>
      <c r="H122" s="98">
        <v>1</v>
      </c>
      <c r="I122" s="98">
        <v>3</v>
      </c>
      <c r="J122" s="98" t="s">
        <v>594</v>
      </c>
      <c r="K122" s="99">
        <f t="shared" si="2"/>
        <v>1.5</v>
      </c>
      <c r="L122" s="97">
        <f>'7.d.Evaluación'!S122</f>
        <v>0</v>
      </c>
      <c r="M122" s="97">
        <f>'7.d.Evaluación'!U122</f>
        <v>0</v>
      </c>
      <c r="N122" s="100">
        <v>1</v>
      </c>
      <c r="O122" s="100">
        <v>3</v>
      </c>
      <c r="P122" s="100" t="s">
        <v>594</v>
      </c>
      <c r="Q122" s="101">
        <f t="shared" si="3"/>
        <v>1.5</v>
      </c>
    </row>
    <row r="123" spans="1:17">
      <c r="A123" s="68"/>
      <c r="B123" s="96">
        <v>0</v>
      </c>
      <c r="C123" s="96">
        <v>0</v>
      </c>
      <c r="D123" s="96">
        <v>0</v>
      </c>
      <c r="E123" s="96">
        <v>0</v>
      </c>
      <c r="F123" s="96">
        <f>'7.b.Probabilidad'!I123</f>
        <v>0</v>
      </c>
      <c r="G123" s="97">
        <f>'7.b.Probabilidad'!M123</f>
        <v>0</v>
      </c>
      <c r="H123" s="98">
        <v>1</v>
      </c>
      <c r="I123" s="98">
        <v>3</v>
      </c>
      <c r="J123" s="98" t="s">
        <v>594</v>
      </c>
      <c r="K123" s="99">
        <f t="shared" si="2"/>
        <v>1.5</v>
      </c>
      <c r="L123" s="97">
        <f>'7.d.Evaluación'!S123</f>
        <v>0</v>
      </c>
      <c r="M123" s="97">
        <f>'7.d.Evaluación'!U123</f>
        <v>0</v>
      </c>
      <c r="N123" s="100">
        <v>1</v>
      </c>
      <c r="O123" s="100">
        <v>3</v>
      </c>
      <c r="P123" s="100" t="s">
        <v>594</v>
      </c>
      <c r="Q123" s="101">
        <f t="shared" si="3"/>
        <v>1.5</v>
      </c>
    </row>
    <row r="124" spans="1:17">
      <c r="A124" s="68"/>
      <c r="B124" s="96">
        <v>0</v>
      </c>
      <c r="C124" s="96">
        <v>0</v>
      </c>
      <c r="D124" s="96">
        <v>0</v>
      </c>
      <c r="E124" s="96">
        <v>0</v>
      </c>
      <c r="F124" s="96">
        <f>'7.b.Probabilidad'!I124</f>
        <v>0</v>
      </c>
      <c r="G124" s="97">
        <f>'7.b.Probabilidad'!M124</f>
        <v>0</v>
      </c>
      <c r="H124" s="98">
        <v>1</v>
      </c>
      <c r="I124" s="98">
        <v>3</v>
      </c>
      <c r="J124" s="98" t="s">
        <v>594</v>
      </c>
      <c r="K124" s="99">
        <f t="shared" si="2"/>
        <v>1.5</v>
      </c>
      <c r="L124" s="97">
        <f>'7.d.Evaluación'!S124</f>
        <v>0</v>
      </c>
      <c r="M124" s="97">
        <f>'7.d.Evaluación'!U124</f>
        <v>0</v>
      </c>
      <c r="N124" s="100">
        <v>1</v>
      </c>
      <c r="O124" s="100">
        <v>3</v>
      </c>
      <c r="P124" s="100" t="s">
        <v>594</v>
      </c>
      <c r="Q124" s="101">
        <f t="shared" si="3"/>
        <v>1.5</v>
      </c>
    </row>
    <row r="125" spans="1:17">
      <c r="A125" s="68"/>
      <c r="B125" s="96">
        <v>0</v>
      </c>
      <c r="C125" s="96">
        <v>0</v>
      </c>
      <c r="D125" s="96">
        <v>0</v>
      </c>
      <c r="E125" s="96">
        <v>0</v>
      </c>
      <c r="F125" s="96">
        <f>'7.b.Probabilidad'!I125</f>
        <v>0</v>
      </c>
      <c r="G125" s="97">
        <f>'7.b.Probabilidad'!M125</f>
        <v>0</v>
      </c>
      <c r="H125" s="98">
        <v>1</v>
      </c>
      <c r="I125" s="98">
        <v>3</v>
      </c>
      <c r="J125" s="98" t="s">
        <v>594</v>
      </c>
      <c r="K125" s="99">
        <f t="shared" si="2"/>
        <v>1.5</v>
      </c>
      <c r="L125" s="97">
        <f>'7.d.Evaluación'!S125</f>
        <v>0</v>
      </c>
      <c r="M125" s="97">
        <f>'7.d.Evaluación'!U125</f>
        <v>0</v>
      </c>
      <c r="N125" s="100">
        <v>1</v>
      </c>
      <c r="O125" s="100">
        <v>3</v>
      </c>
      <c r="P125" s="100" t="s">
        <v>594</v>
      </c>
      <c r="Q125" s="101">
        <f t="shared" si="3"/>
        <v>1.5</v>
      </c>
    </row>
    <row r="126" spans="1:17">
      <c r="A126" s="68"/>
      <c r="B126" s="96">
        <v>0</v>
      </c>
      <c r="C126" s="96">
        <v>0</v>
      </c>
      <c r="D126" s="96">
        <v>0</v>
      </c>
      <c r="E126" s="96">
        <v>0</v>
      </c>
      <c r="F126" s="96">
        <f>'7.b.Probabilidad'!I126</f>
        <v>0</v>
      </c>
      <c r="G126" s="97">
        <f>'7.b.Probabilidad'!M126</f>
        <v>0</v>
      </c>
      <c r="H126" s="98">
        <v>1</v>
      </c>
      <c r="I126" s="98">
        <v>3</v>
      </c>
      <c r="J126" s="98" t="s">
        <v>594</v>
      </c>
      <c r="K126" s="99">
        <f t="shared" si="2"/>
        <v>1.5</v>
      </c>
      <c r="L126" s="97">
        <f>'7.d.Evaluación'!S126</f>
        <v>0</v>
      </c>
      <c r="M126" s="97">
        <f>'7.d.Evaluación'!U126</f>
        <v>0</v>
      </c>
      <c r="N126" s="100">
        <v>1</v>
      </c>
      <c r="O126" s="100">
        <v>3</v>
      </c>
      <c r="P126" s="100" t="s">
        <v>594</v>
      </c>
      <c r="Q126" s="101">
        <f t="shared" si="3"/>
        <v>1.5</v>
      </c>
    </row>
    <row r="127" spans="1:17">
      <c r="A127" s="68"/>
      <c r="B127" s="96">
        <v>0</v>
      </c>
      <c r="C127" s="96">
        <v>0</v>
      </c>
      <c r="D127" s="96">
        <v>0</v>
      </c>
      <c r="E127" s="96">
        <v>0</v>
      </c>
      <c r="F127" s="96">
        <f>'7.b.Probabilidad'!I127</f>
        <v>0</v>
      </c>
      <c r="G127" s="97">
        <f>'7.b.Probabilidad'!M127</f>
        <v>0</v>
      </c>
      <c r="H127" s="98">
        <v>1</v>
      </c>
      <c r="I127" s="98">
        <v>3</v>
      </c>
      <c r="J127" s="98" t="s">
        <v>594</v>
      </c>
      <c r="K127" s="99">
        <f t="shared" si="2"/>
        <v>1.5</v>
      </c>
      <c r="L127" s="97">
        <f>'7.d.Evaluación'!S127</f>
        <v>0</v>
      </c>
      <c r="M127" s="97">
        <f>'7.d.Evaluación'!U127</f>
        <v>0</v>
      </c>
      <c r="N127" s="100">
        <v>1</v>
      </c>
      <c r="O127" s="100">
        <v>3</v>
      </c>
      <c r="P127" s="100" t="s">
        <v>594</v>
      </c>
      <c r="Q127" s="101">
        <f t="shared" si="3"/>
        <v>1.5</v>
      </c>
    </row>
    <row r="128" spans="1:17">
      <c r="A128" s="68"/>
      <c r="B128" s="96">
        <v>0</v>
      </c>
      <c r="C128" s="96">
        <v>0</v>
      </c>
      <c r="D128" s="96">
        <v>0</v>
      </c>
      <c r="E128" s="96">
        <v>0</v>
      </c>
      <c r="F128" s="96">
        <f>'7.b.Probabilidad'!I128</f>
        <v>0</v>
      </c>
      <c r="G128" s="97">
        <f>'7.b.Probabilidad'!M128</f>
        <v>0</v>
      </c>
      <c r="H128" s="98">
        <v>1</v>
      </c>
      <c r="I128" s="98">
        <v>3</v>
      </c>
      <c r="J128" s="98" t="s">
        <v>594</v>
      </c>
      <c r="K128" s="99">
        <f t="shared" si="2"/>
        <v>1.5</v>
      </c>
      <c r="L128" s="97">
        <f>'7.d.Evaluación'!S128</f>
        <v>0</v>
      </c>
      <c r="M128" s="97">
        <f>'7.d.Evaluación'!U128</f>
        <v>0</v>
      </c>
      <c r="N128" s="100">
        <v>1</v>
      </c>
      <c r="O128" s="100">
        <v>3</v>
      </c>
      <c r="P128" s="100" t="s">
        <v>594</v>
      </c>
      <c r="Q128" s="101">
        <f t="shared" si="3"/>
        <v>1.5</v>
      </c>
    </row>
    <row r="129" spans="1:17">
      <c r="A129" s="68"/>
      <c r="B129" s="96">
        <v>0</v>
      </c>
      <c r="C129" s="96">
        <v>0</v>
      </c>
      <c r="D129" s="96">
        <v>0</v>
      </c>
      <c r="E129" s="96">
        <v>0</v>
      </c>
      <c r="F129" s="96">
        <f>'7.b.Probabilidad'!I129</f>
        <v>0</v>
      </c>
      <c r="G129" s="97">
        <f>'7.b.Probabilidad'!M129</f>
        <v>0</v>
      </c>
      <c r="H129" s="98">
        <v>1</v>
      </c>
      <c r="I129" s="98">
        <v>3</v>
      </c>
      <c r="J129" s="98" t="s">
        <v>594</v>
      </c>
      <c r="K129" s="99">
        <f t="shared" si="2"/>
        <v>1.5</v>
      </c>
      <c r="L129" s="97">
        <f>'7.d.Evaluación'!S129</f>
        <v>0</v>
      </c>
      <c r="M129" s="97">
        <f>'7.d.Evaluación'!U129</f>
        <v>0</v>
      </c>
      <c r="N129" s="100">
        <v>1</v>
      </c>
      <c r="O129" s="100">
        <v>3</v>
      </c>
      <c r="P129" s="100" t="s">
        <v>594</v>
      </c>
      <c r="Q129" s="101">
        <f t="shared" si="3"/>
        <v>1.5</v>
      </c>
    </row>
    <row r="130" spans="1:17">
      <c r="A130" s="68"/>
      <c r="B130" s="96">
        <v>0</v>
      </c>
      <c r="C130" s="96">
        <v>0</v>
      </c>
      <c r="D130" s="96">
        <v>0</v>
      </c>
      <c r="E130" s="96">
        <v>0</v>
      </c>
      <c r="F130" s="96">
        <f>'7.b.Probabilidad'!I130</f>
        <v>0</v>
      </c>
      <c r="G130" s="97">
        <f>'7.b.Probabilidad'!M130</f>
        <v>0</v>
      </c>
      <c r="H130" s="98">
        <v>1</v>
      </c>
      <c r="I130" s="98">
        <v>3</v>
      </c>
      <c r="J130" s="98" t="s">
        <v>594</v>
      </c>
      <c r="K130" s="99">
        <f t="shared" si="2"/>
        <v>1.5</v>
      </c>
      <c r="L130" s="97">
        <f>'7.d.Evaluación'!S130</f>
        <v>0</v>
      </c>
      <c r="M130" s="97">
        <f>'7.d.Evaluación'!U130</f>
        <v>0</v>
      </c>
      <c r="N130" s="100">
        <v>1</v>
      </c>
      <c r="O130" s="100">
        <v>3</v>
      </c>
      <c r="P130" s="100" t="s">
        <v>594</v>
      </c>
      <c r="Q130" s="101">
        <f t="shared" si="3"/>
        <v>1.5</v>
      </c>
    </row>
    <row r="131" spans="1:17">
      <c r="A131" s="68"/>
      <c r="B131" s="96">
        <v>0</v>
      </c>
      <c r="C131" s="96">
        <v>0</v>
      </c>
      <c r="D131" s="96">
        <v>0</v>
      </c>
      <c r="E131" s="96">
        <v>0</v>
      </c>
      <c r="F131" s="96">
        <f>'7.b.Probabilidad'!I131</f>
        <v>0</v>
      </c>
      <c r="G131" s="97">
        <f>'7.b.Probabilidad'!M131</f>
        <v>0</v>
      </c>
      <c r="H131" s="98">
        <v>1</v>
      </c>
      <c r="I131" s="98">
        <v>3</v>
      </c>
      <c r="J131" s="98" t="s">
        <v>594</v>
      </c>
      <c r="K131" s="99">
        <f t="shared" si="2"/>
        <v>1.5</v>
      </c>
      <c r="L131" s="97">
        <f>'7.d.Evaluación'!S131</f>
        <v>0</v>
      </c>
      <c r="M131" s="97">
        <f>'7.d.Evaluación'!U131</f>
        <v>0</v>
      </c>
      <c r="N131" s="100">
        <v>1</v>
      </c>
      <c r="O131" s="100">
        <v>3</v>
      </c>
      <c r="P131" s="100" t="s">
        <v>594</v>
      </c>
      <c r="Q131" s="101">
        <f t="shared" si="3"/>
        <v>1.5</v>
      </c>
    </row>
    <row r="132" spans="1:17">
      <c r="A132" s="68"/>
      <c r="B132" s="96">
        <v>0</v>
      </c>
      <c r="C132" s="96">
        <v>0</v>
      </c>
      <c r="D132" s="96">
        <v>0</v>
      </c>
      <c r="E132" s="96">
        <v>0</v>
      </c>
      <c r="F132" s="96">
        <f>'7.b.Probabilidad'!I132</f>
        <v>0</v>
      </c>
      <c r="G132" s="97">
        <f>'7.b.Probabilidad'!M132</f>
        <v>0</v>
      </c>
      <c r="H132" s="98">
        <v>1</v>
      </c>
      <c r="I132" s="98">
        <v>3</v>
      </c>
      <c r="J132" s="98" t="s">
        <v>594</v>
      </c>
      <c r="K132" s="99">
        <f t="shared" si="2"/>
        <v>1.5</v>
      </c>
      <c r="L132" s="97">
        <f>'7.d.Evaluación'!S132</f>
        <v>0</v>
      </c>
      <c r="M132" s="97">
        <f>'7.d.Evaluación'!U132</f>
        <v>0</v>
      </c>
      <c r="N132" s="100">
        <v>1</v>
      </c>
      <c r="O132" s="100">
        <v>3</v>
      </c>
      <c r="P132" s="100" t="s">
        <v>594</v>
      </c>
      <c r="Q132" s="101">
        <f t="shared" si="3"/>
        <v>1.5</v>
      </c>
    </row>
    <row r="133" spans="1:17">
      <c r="A133" s="68"/>
      <c r="B133" s="96">
        <v>0</v>
      </c>
      <c r="C133" s="96">
        <v>0</v>
      </c>
      <c r="D133" s="96">
        <v>0</v>
      </c>
      <c r="E133" s="96">
        <v>0</v>
      </c>
      <c r="F133" s="96">
        <f>'7.b.Probabilidad'!I133</f>
        <v>0</v>
      </c>
      <c r="G133" s="97">
        <f>'7.b.Probabilidad'!M133</f>
        <v>0</v>
      </c>
      <c r="H133" s="98">
        <v>1</v>
      </c>
      <c r="I133" s="98">
        <v>3</v>
      </c>
      <c r="J133" s="98" t="s">
        <v>594</v>
      </c>
      <c r="K133" s="99">
        <f t="shared" si="2"/>
        <v>1.5</v>
      </c>
      <c r="L133" s="97">
        <f>'7.d.Evaluación'!S133</f>
        <v>0</v>
      </c>
      <c r="M133" s="97">
        <f>'7.d.Evaluación'!U133</f>
        <v>0</v>
      </c>
      <c r="N133" s="100">
        <v>1</v>
      </c>
      <c r="O133" s="100">
        <v>3</v>
      </c>
      <c r="P133" s="100" t="s">
        <v>594</v>
      </c>
      <c r="Q133" s="101">
        <f t="shared" si="3"/>
        <v>1.5</v>
      </c>
    </row>
    <row r="134" spans="1:17">
      <c r="A134" s="68"/>
      <c r="B134" s="96">
        <v>0</v>
      </c>
      <c r="C134" s="96">
        <v>0</v>
      </c>
      <c r="D134" s="96">
        <v>0</v>
      </c>
      <c r="E134" s="96">
        <v>0</v>
      </c>
      <c r="F134" s="96">
        <f>'7.b.Probabilidad'!I134</f>
        <v>0</v>
      </c>
      <c r="G134" s="97">
        <f>'7.b.Probabilidad'!M134</f>
        <v>0</v>
      </c>
      <c r="H134" s="98">
        <v>1</v>
      </c>
      <c r="I134" s="98">
        <v>3</v>
      </c>
      <c r="J134" s="98" t="s">
        <v>594</v>
      </c>
      <c r="K134" s="99">
        <f t="shared" si="2"/>
        <v>1.5</v>
      </c>
      <c r="L134" s="97">
        <f>'7.d.Evaluación'!S134</f>
        <v>0</v>
      </c>
      <c r="M134" s="97">
        <f>'7.d.Evaluación'!U134</f>
        <v>0</v>
      </c>
      <c r="N134" s="100">
        <v>1</v>
      </c>
      <c r="O134" s="100">
        <v>3</v>
      </c>
      <c r="P134" s="100" t="s">
        <v>594</v>
      </c>
      <c r="Q134" s="101">
        <f t="shared" si="3"/>
        <v>1.5</v>
      </c>
    </row>
    <row r="135" spans="1:17">
      <c r="A135" s="68"/>
      <c r="B135" s="96">
        <v>0</v>
      </c>
      <c r="C135" s="96">
        <v>0</v>
      </c>
      <c r="D135" s="96">
        <v>0</v>
      </c>
      <c r="E135" s="96">
        <v>0</v>
      </c>
      <c r="F135" s="96">
        <f>'7.b.Probabilidad'!I135</f>
        <v>0</v>
      </c>
      <c r="G135" s="97">
        <f>'7.b.Probabilidad'!M135</f>
        <v>0</v>
      </c>
      <c r="H135" s="98">
        <v>1</v>
      </c>
      <c r="I135" s="98">
        <v>3</v>
      </c>
      <c r="J135" s="98" t="s">
        <v>594</v>
      </c>
      <c r="K135" s="99">
        <f t="shared" si="2"/>
        <v>1.5</v>
      </c>
      <c r="L135" s="97">
        <f>'7.d.Evaluación'!S135</f>
        <v>0</v>
      </c>
      <c r="M135" s="97">
        <f>'7.d.Evaluación'!U135</f>
        <v>0</v>
      </c>
      <c r="N135" s="100">
        <v>1</v>
      </c>
      <c r="O135" s="100">
        <v>3</v>
      </c>
      <c r="P135" s="100" t="s">
        <v>594</v>
      </c>
      <c r="Q135" s="101">
        <f t="shared" si="3"/>
        <v>1.5</v>
      </c>
    </row>
    <row r="136" spans="1:17">
      <c r="A136" s="68"/>
      <c r="B136" s="96">
        <v>0</v>
      </c>
      <c r="C136" s="96">
        <v>0</v>
      </c>
      <c r="D136" s="96">
        <v>0</v>
      </c>
      <c r="E136" s="96">
        <v>0</v>
      </c>
      <c r="F136" s="96">
        <f>'7.b.Probabilidad'!I136</f>
        <v>0</v>
      </c>
      <c r="G136" s="97">
        <f>'7.b.Probabilidad'!M136</f>
        <v>0</v>
      </c>
      <c r="H136" s="98">
        <v>1</v>
      </c>
      <c r="I136" s="98">
        <v>3</v>
      </c>
      <c r="J136" s="98" t="s">
        <v>594</v>
      </c>
      <c r="K136" s="99">
        <f t="shared" ref="K136:K151" si="4">H136*(I136/IF(J136="Humana",3,2))</f>
        <v>1.5</v>
      </c>
      <c r="L136" s="97">
        <f>'7.d.Evaluación'!S136</f>
        <v>0</v>
      </c>
      <c r="M136" s="97">
        <f>'7.d.Evaluación'!U136</f>
        <v>0</v>
      </c>
      <c r="N136" s="100">
        <v>1</v>
      </c>
      <c r="O136" s="100">
        <v>3</v>
      </c>
      <c r="P136" s="100" t="s">
        <v>594</v>
      </c>
      <c r="Q136" s="101">
        <f t="shared" ref="Q136:Q151" si="5">N136*(O136/IF(P136="Humana",3,2))</f>
        <v>1.5</v>
      </c>
    </row>
    <row r="137" spans="1:17">
      <c r="A137" s="68"/>
      <c r="B137" s="96">
        <v>0</v>
      </c>
      <c r="C137" s="96">
        <v>0</v>
      </c>
      <c r="D137" s="96">
        <v>0</v>
      </c>
      <c r="E137" s="96">
        <v>0</v>
      </c>
      <c r="F137" s="96">
        <f>'7.b.Probabilidad'!I137</f>
        <v>0</v>
      </c>
      <c r="G137" s="97">
        <f>'7.b.Probabilidad'!M137</f>
        <v>0</v>
      </c>
      <c r="H137" s="98">
        <v>1</v>
      </c>
      <c r="I137" s="98">
        <v>3</v>
      </c>
      <c r="J137" s="98" t="s">
        <v>594</v>
      </c>
      <c r="K137" s="99">
        <f t="shared" si="4"/>
        <v>1.5</v>
      </c>
      <c r="L137" s="97">
        <f>'7.d.Evaluación'!S137</f>
        <v>0</v>
      </c>
      <c r="M137" s="97">
        <f>'7.d.Evaluación'!U137</f>
        <v>0</v>
      </c>
      <c r="N137" s="100">
        <v>1</v>
      </c>
      <c r="O137" s="100">
        <v>3</v>
      </c>
      <c r="P137" s="100" t="s">
        <v>594</v>
      </c>
      <c r="Q137" s="101">
        <f t="shared" si="5"/>
        <v>1.5</v>
      </c>
    </row>
    <row r="138" spans="1:17">
      <c r="A138" s="68"/>
      <c r="B138" s="96">
        <v>0</v>
      </c>
      <c r="C138" s="96">
        <v>0</v>
      </c>
      <c r="D138" s="96">
        <v>0</v>
      </c>
      <c r="E138" s="96">
        <v>0</v>
      </c>
      <c r="F138" s="96">
        <f>'7.b.Probabilidad'!I138</f>
        <v>0</v>
      </c>
      <c r="G138" s="97">
        <f>'7.b.Probabilidad'!M138</f>
        <v>0</v>
      </c>
      <c r="H138" s="98">
        <v>1</v>
      </c>
      <c r="I138" s="98">
        <v>3</v>
      </c>
      <c r="J138" s="98" t="s">
        <v>594</v>
      </c>
      <c r="K138" s="99">
        <f t="shared" si="4"/>
        <v>1.5</v>
      </c>
      <c r="L138" s="97">
        <f>'7.d.Evaluación'!S138</f>
        <v>0</v>
      </c>
      <c r="M138" s="97">
        <f>'7.d.Evaluación'!U138</f>
        <v>0</v>
      </c>
      <c r="N138" s="100">
        <v>1</v>
      </c>
      <c r="O138" s="100">
        <v>3</v>
      </c>
      <c r="P138" s="100" t="s">
        <v>594</v>
      </c>
      <c r="Q138" s="101">
        <f t="shared" si="5"/>
        <v>1.5</v>
      </c>
    </row>
    <row r="139" spans="1:17">
      <c r="A139" s="68"/>
      <c r="B139" s="96">
        <v>0</v>
      </c>
      <c r="C139" s="96">
        <v>0</v>
      </c>
      <c r="D139" s="96">
        <v>0</v>
      </c>
      <c r="E139" s="96">
        <v>0</v>
      </c>
      <c r="F139" s="96">
        <f>'7.b.Probabilidad'!I139</f>
        <v>0</v>
      </c>
      <c r="G139" s="97">
        <f>'7.b.Probabilidad'!M139</f>
        <v>0</v>
      </c>
      <c r="H139" s="98">
        <v>1</v>
      </c>
      <c r="I139" s="98">
        <v>3</v>
      </c>
      <c r="J139" s="98" t="s">
        <v>594</v>
      </c>
      <c r="K139" s="99">
        <f t="shared" si="4"/>
        <v>1.5</v>
      </c>
      <c r="L139" s="97">
        <f>'7.d.Evaluación'!S139</f>
        <v>0</v>
      </c>
      <c r="M139" s="97">
        <f>'7.d.Evaluación'!U139</f>
        <v>0</v>
      </c>
      <c r="N139" s="100">
        <v>1</v>
      </c>
      <c r="O139" s="100">
        <v>3</v>
      </c>
      <c r="P139" s="100" t="s">
        <v>594</v>
      </c>
      <c r="Q139" s="101">
        <f t="shared" si="5"/>
        <v>1.5</v>
      </c>
    </row>
    <row r="140" spans="1:17">
      <c r="A140" s="68"/>
      <c r="B140" s="96">
        <v>0</v>
      </c>
      <c r="C140" s="96">
        <v>0</v>
      </c>
      <c r="D140" s="96">
        <v>0</v>
      </c>
      <c r="E140" s="96">
        <v>0</v>
      </c>
      <c r="F140" s="96">
        <f>'7.b.Probabilidad'!I140</f>
        <v>0</v>
      </c>
      <c r="G140" s="97">
        <f>'7.b.Probabilidad'!M140</f>
        <v>0</v>
      </c>
      <c r="H140" s="98">
        <v>1</v>
      </c>
      <c r="I140" s="98">
        <v>3</v>
      </c>
      <c r="J140" s="98" t="s">
        <v>594</v>
      </c>
      <c r="K140" s="99">
        <f t="shared" si="4"/>
        <v>1.5</v>
      </c>
      <c r="L140" s="97">
        <f>'7.d.Evaluación'!S140</f>
        <v>0</v>
      </c>
      <c r="M140" s="97">
        <f>'7.d.Evaluación'!U140</f>
        <v>0</v>
      </c>
      <c r="N140" s="100">
        <v>1</v>
      </c>
      <c r="O140" s="100">
        <v>3</v>
      </c>
      <c r="P140" s="100" t="s">
        <v>594</v>
      </c>
      <c r="Q140" s="101">
        <f t="shared" si="5"/>
        <v>1.5</v>
      </c>
    </row>
    <row r="141" spans="1:17">
      <c r="A141" s="68"/>
      <c r="B141" s="96">
        <v>0</v>
      </c>
      <c r="C141" s="96">
        <v>0</v>
      </c>
      <c r="D141" s="96">
        <v>0</v>
      </c>
      <c r="E141" s="96">
        <v>0</v>
      </c>
      <c r="F141" s="96">
        <f>'7.b.Probabilidad'!I141</f>
        <v>0</v>
      </c>
      <c r="G141" s="97">
        <f>'7.b.Probabilidad'!M141</f>
        <v>0</v>
      </c>
      <c r="H141" s="98">
        <v>1</v>
      </c>
      <c r="I141" s="98">
        <v>3</v>
      </c>
      <c r="J141" s="98" t="s">
        <v>594</v>
      </c>
      <c r="K141" s="99">
        <f t="shared" si="4"/>
        <v>1.5</v>
      </c>
      <c r="L141" s="97">
        <f>'7.d.Evaluación'!S141</f>
        <v>0</v>
      </c>
      <c r="M141" s="97">
        <f>'7.d.Evaluación'!U141</f>
        <v>0</v>
      </c>
      <c r="N141" s="100">
        <v>1</v>
      </c>
      <c r="O141" s="100">
        <v>3</v>
      </c>
      <c r="P141" s="100" t="s">
        <v>594</v>
      </c>
      <c r="Q141" s="101">
        <f t="shared" si="5"/>
        <v>1.5</v>
      </c>
    </row>
    <row r="142" spans="1:17">
      <c r="A142" s="68"/>
      <c r="B142" s="96">
        <v>0</v>
      </c>
      <c r="C142" s="96">
        <v>0</v>
      </c>
      <c r="D142" s="96">
        <v>0</v>
      </c>
      <c r="E142" s="96">
        <v>0</v>
      </c>
      <c r="F142" s="96">
        <f>'7.b.Probabilidad'!I142</f>
        <v>0</v>
      </c>
      <c r="G142" s="97">
        <f>'7.b.Probabilidad'!M142</f>
        <v>0</v>
      </c>
      <c r="H142" s="98">
        <v>1</v>
      </c>
      <c r="I142" s="98">
        <v>3</v>
      </c>
      <c r="J142" s="98" t="s">
        <v>594</v>
      </c>
      <c r="K142" s="99">
        <f t="shared" si="4"/>
        <v>1.5</v>
      </c>
      <c r="L142" s="97">
        <f>'7.d.Evaluación'!S142</f>
        <v>0</v>
      </c>
      <c r="M142" s="97">
        <f>'7.d.Evaluación'!U142</f>
        <v>0</v>
      </c>
      <c r="N142" s="100">
        <v>1</v>
      </c>
      <c r="O142" s="100">
        <v>3</v>
      </c>
      <c r="P142" s="100" t="s">
        <v>594</v>
      </c>
      <c r="Q142" s="101">
        <f t="shared" si="5"/>
        <v>1.5</v>
      </c>
    </row>
    <row r="143" spans="1:17">
      <c r="A143" s="68"/>
      <c r="B143" s="96">
        <v>0</v>
      </c>
      <c r="C143" s="96">
        <v>0</v>
      </c>
      <c r="D143" s="96">
        <v>0</v>
      </c>
      <c r="E143" s="96">
        <v>0</v>
      </c>
      <c r="F143" s="96">
        <f>'7.b.Probabilidad'!I143</f>
        <v>0</v>
      </c>
      <c r="G143" s="97">
        <f>'7.b.Probabilidad'!M143</f>
        <v>0</v>
      </c>
      <c r="H143" s="98">
        <v>1</v>
      </c>
      <c r="I143" s="98">
        <v>3</v>
      </c>
      <c r="J143" s="98" t="s">
        <v>594</v>
      </c>
      <c r="K143" s="99">
        <f t="shared" si="4"/>
        <v>1.5</v>
      </c>
      <c r="L143" s="97">
        <f>'7.d.Evaluación'!S143</f>
        <v>0</v>
      </c>
      <c r="M143" s="97">
        <f>'7.d.Evaluación'!U143</f>
        <v>0</v>
      </c>
      <c r="N143" s="100">
        <v>1</v>
      </c>
      <c r="O143" s="100">
        <v>3</v>
      </c>
      <c r="P143" s="100" t="s">
        <v>594</v>
      </c>
      <c r="Q143" s="101">
        <f t="shared" si="5"/>
        <v>1.5</v>
      </c>
    </row>
    <row r="144" spans="1:17">
      <c r="A144" s="68"/>
      <c r="B144" s="96">
        <v>0</v>
      </c>
      <c r="C144" s="96">
        <v>0</v>
      </c>
      <c r="D144" s="96">
        <v>0</v>
      </c>
      <c r="E144" s="96">
        <v>0</v>
      </c>
      <c r="F144" s="96">
        <f>'7.b.Probabilidad'!I144</f>
        <v>0</v>
      </c>
      <c r="G144" s="97">
        <f>'7.b.Probabilidad'!M144</f>
        <v>0</v>
      </c>
      <c r="H144" s="98">
        <v>1</v>
      </c>
      <c r="I144" s="98">
        <v>3</v>
      </c>
      <c r="J144" s="98" t="s">
        <v>594</v>
      </c>
      <c r="K144" s="99">
        <f t="shared" si="4"/>
        <v>1.5</v>
      </c>
      <c r="L144" s="97">
        <f>'7.d.Evaluación'!S144</f>
        <v>0</v>
      </c>
      <c r="M144" s="97">
        <f>'7.d.Evaluación'!U144</f>
        <v>0</v>
      </c>
      <c r="N144" s="100">
        <v>1</v>
      </c>
      <c r="O144" s="100">
        <v>3</v>
      </c>
      <c r="P144" s="100" t="s">
        <v>594</v>
      </c>
      <c r="Q144" s="101">
        <f t="shared" si="5"/>
        <v>1.5</v>
      </c>
    </row>
    <row r="145" spans="1:17">
      <c r="A145" s="68"/>
      <c r="B145" s="96">
        <v>0</v>
      </c>
      <c r="C145" s="96">
        <v>0</v>
      </c>
      <c r="D145" s="96">
        <v>0</v>
      </c>
      <c r="E145" s="96">
        <v>0</v>
      </c>
      <c r="F145" s="96">
        <f>'7.b.Probabilidad'!I145</f>
        <v>0</v>
      </c>
      <c r="G145" s="97">
        <f>'7.b.Probabilidad'!M145</f>
        <v>0</v>
      </c>
      <c r="H145" s="98">
        <v>1</v>
      </c>
      <c r="I145" s="98">
        <v>3</v>
      </c>
      <c r="J145" s="98" t="s">
        <v>594</v>
      </c>
      <c r="K145" s="99">
        <f t="shared" si="4"/>
        <v>1.5</v>
      </c>
      <c r="L145" s="97">
        <f>'7.d.Evaluación'!S145</f>
        <v>0</v>
      </c>
      <c r="M145" s="97">
        <f>'7.d.Evaluación'!U145</f>
        <v>0</v>
      </c>
      <c r="N145" s="100">
        <v>1</v>
      </c>
      <c r="O145" s="100">
        <v>3</v>
      </c>
      <c r="P145" s="100" t="s">
        <v>594</v>
      </c>
      <c r="Q145" s="101">
        <f t="shared" si="5"/>
        <v>1.5</v>
      </c>
    </row>
    <row r="146" spans="1:17">
      <c r="A146" s="68"/>
      <c r="B146" s="96">
        <v>0</v>
      </c>
      <c r="C146" s="96">
        <v>0</v>
      </c>
      <c r="D146" s="96">
        <v>0</v>
      </c>
      <c r="E146" s="96">
        <v>0</v>
      </c>
      <c r="F146" s="96">
        <f>'7.b.Probabilidad'!I146</f>
        <v>0</v>
      </c>
      <c r="G146" s="97">
        <f>'7.b.Probabilidad'!M146</f>
        <v>0</v>
      </c>
      <c r="H146" s="98">
        <v>1</v>
      </c>
      <c r="I146" s="98">
        <v>3</v>
      </c>
      <c r="J146" s="98" t="s">
        <v>594</v>
      </c>
      <c r="K146" s="99">
        <f t="shared" si="4"/>
        <v>1.5</v>
      </c>
      <c r="L146" s="97">
        <f>'7.d.Evaluación'!S146</f>
        <v>0</v>
      </c>
      <c r="M146" s="97">
        <f>'7.d.Evaluación'!U146</f>
        <v>0</v>
      </c>
      <c r="N146" s="100">
        <v>1</v>
      </c>
      <c r="O146" s="100">
        <v>3</v>
      </c>
      <c r="P146" s="100" t="s">
        <v>594</v>
      </c>
      <c r="Q146" s="101">
        <f t="shared" si="5"/>
        <v>1.5</v>
      </c>
    </row>
    <row r="147" spans="1:17">
      <c r="A147" s="68"/>
      <c r="B147" s="96">
        <v>0</v>
      </c>
      <c r="C147" s="96">
        <v>0</v>
      </c>
      <c r="D147" s="96">
        <v>0</v>
      </c>
      <c r="E147" s="96">
        <v>0</v>
      </c>
      <c r="F147" s="96">
        <f>'7.b.Probabilidad'!I147</f>
        <v>0</v>
      </c>
      <c r="G147" s="97">
        <f>'7.b.Probabilidad'!M147</f>
        <v>0</v>
      </c>
      <c r="H147" s="98">
        <v>1</v>
      </c>
      <c r="I147" s="98">
        <v>3</v>
      </c>
      <c r="J147" s="98" t="s">
        <v>594</v>
      </c>
      <c r="K147" s="99">
        <f t="shared" si="4"/>
        <v>1.5</v>
      </c>
      <c r="L147" s="97">
        <f>'7.d.Evaluación'!S147</f>
        <v>0</v>
      </c>
      <c r="M147" s="97">
        <f>'7.d.Evaluación'!U147</f>
        <v>0</v>
      </c>
      <c r="N147" s="100">
        <v>1</v>
      </c>
      <c r="O147" s="100">
        <v>3</v>
      </c>
      <c r="P147" s="100" t="s">
        <v>594</v>
      </c>
      <c r="Q147" s="101">
        <f t="shared" si="5"/>
        <v>1.5</v>
      </c>
    </row>
    <row r="148" spans="1:17">
      <c r="A148" s="68"/>
      <c r="B148" s="96">
        <v>0</v>
      </c>
      <c r="C148" s="96">
        <v>0</v>
      </c>
      <c r="D148" s="96">
        <v>0</v>
      </c>
      <c r="E148" s="96">
        <v>0</v>
      </c>
      <c r="F148" s="96">
        <f>'7.b.Probabilidad'!I148</f>
        <v>0</v>
      </c>
      <c r="G148" s="97">
        <f>'7.b.Probabilidad'!M148</f>
        <v>0</v>
      </c>
      <c r="H148" s="98">
        <v>1</v>
      </c>
      <c r="I148" s="98">
        <v>3</v>
      </c>
      <c r="J148" s="98" t="s">
        <v>594</v>
      </c>
      <c r="K148" s="99">
        <f t="shared" si="4"/>
        <v>1.5</v>
      </c>
      <c r="L148" s="97">
        <f>'7.d.Evaluación'!S148</f>
        <v>0</v>
      </c>
      <c r="M148" s="97">
        <f>'7.d.Evaluación'!U148</f>
        <v>0</v>
      </c>
      <c r="N148" s="100">
        <v>1</v>
      </c>
      <c r="O148" s="100">
        <v>3</v>
      </c>
      <c r="P148" s="100" t="s">
        <v>594</v>
      </c>
      <c r="Q148" s="101">
        <f t="shared" si="5"/>
        <v>1.5</v>
      </c>
    </row>
    <row r="149" spans="1:17">
      <c r="A149" s="68"/>
      <c r="B149" s="96">
        <v>0</v>
      </c>
      <c r="C149" s="96">
        <v>0</v>
      </c>
      <c r="D149" s="96">
        <v>0</v>
      </c>
      <c r="E149" s="96">
        <v>0</v>
      </c>
      <c r="F149" s="96">
        <f>'7.b.Probabilidad'!I149</f>
        <v>0</v>
      </c>
      <c r="G149" s="97">
        <f>'7.b.Probabilidad'!M149</f>
        <v>0</v>
      </c>
      <c r="H149" s="98">
        <v>1</v>
      </c>
      <c r="I149" s="98">
        <v>3</v>
      </c>
      <c r="J149" s="98" t="s">
        <v>594</v>
      </c>
      <c r="K149" s="99">
        <f t="shared" si="4"/>
        <v>1.5</v>
      </c>
      <c r="L149" s="97">
        <f>'7.d.Evaluación'!S149</f>
        <v>0</v>
      </c>
      <c r="M149" s="97">
        <f>'7.d.Evaluación'!U149</f>
        <v>0</v>
      </c>
      <c r="N149" s="100">
        <v>1</v>
      </c>
      <c r="O149" s="100">
        <v>3</v>
      </c>
      <c r="P149" s="100" t="s">
        <v>594</v>
      </c>
      <c r="Q149" s="101">
        <f t="shared" si="5"/>
        <v>1.5</v>
      </c>
    </row>
    <row r="150" spans="1:17">
      <c r="A150" s="68"/>
      <c r="B150" s="96">
        <v>0</v>
      </c>
      <c r="C150" s="96">
        <v>0</v>
      </c>
      <c r="D150" s="96">
        <v>0</v>
      </c>
      <c r="E150" s="96">
        <v>0</v>
      </c>
      <c r="F150" s="96">
        <f>'7.b.Probabilidad'!I150</f>
        <v>0</v>
      </c>
      <c r="G150" s="97">
        <f>'7.b.Probabilidad'!M150</f>
        <v>0</v>
      </c>
      <c r="H150" s="98">
        <v>1</v>
      </c>
      <c r="I150" s="98">
        <v>3</v>
      </c>
      <c r="J150" s="98" t="s">
        <v>594</v>
      </c>
      <c r="K150" s="99">
        <f t="shared" si="4"/>
        <v>1.5</v>
      </c>
      <c r="L150" s="97">
        <f>'7.d.Evaluación'!S150</f>
        <v>0</v>
      </c>
      <c r="M150" s="97">
        <f>'7.d.Evaluación'!U150</f>
        <v>0</v>
      </c>
      <c r="N150" s="100">
        <v>1</v>
      </c>
      <c r="O150" s="100">
        <v>3</v>
      </c>
      <c r="P150" s="100" t="s">
        <v>594</v>
      </c>
      <c r="Q150" s="101">
        <f t="shared" si="5"/>
        <v>1.5</v>
      </c>
    </row>
    <row r="151" spans="1:17">
      <c r="A151" s="68"/>
      <c r="B151" s="96">
        <v>0</v>
      </c>
      <c r="C151" s="96">
        <v>0</v>
      </c>
      <c r="D151" s="96">
        <v>0</v>
      </c>
      <c r="E151" s="96">
        <v>0</v>
      </c>
      <c r="F151" s="96">
        <f>'7.b.Probabilidad'!I151</f>
        <v>0</v>
      </c>
      <c r="G151" s="97">
        <f>'7.b.Probabilidad'!M151</f>
        <v>0</v>
      </c>
      <c r="H151" s="98">
        <v>1</v>
      </c>
      <c r="I151" s="98">
        <v>3</v>
      </c>
      <c r="J151" s="98" t="s">
        <v>594</v>
      </c>
      <c r="K151" s="99">
        <f t="shared" si="4"/>
        <v>1.5</v>
      </c>
      <c r="L151" s="97">
        <f>'7.d.Evaluación'!S151</f>
        <v>0</v>
      </c>
      <c r="M151" s="97">
        <f>'7.d.Evaluación'!U151</f>
        <v>0</v>
      </c>
      <c r="N151" s="100">
        <v>1</v>
      </c>
      <c r="O151" s="100">
        <v>3</v>
      </c>
      <c r="P151" s="100" t="s">
        <v>594</v>
      </c>
      <c r="Q151" s="101">
        <f t="shared" si="5"/>
        <v>1.5</v>
      </c>
    </row>
    <row r="152" spans="1:17">
      <c r="H152" s="71"/>
      <c r="I152" s="71"/>
      <c r="J152" s="71"/>
      <c r="K152" s="72"/>
      <c r="N152" s="74"/>
      <c r="O152" s="74"/>
      <c r="P152" s="74"/>
      <c r="Q152" s="75"/>
    </row>
    <row r="153" spans="1:17">
      <c r="H153" s="71"/>
      <c r="I153" s="71"/>
      <c r="J153" s="71"/>
      <c r="K153" s="72"/>
      <c r="N153" s="74"/>
      <c r="O153" s="74"/>
      <c r="P153" s="74"/>
      <c r="Q153" s="75"/>
    </row>
    <row r="154" spans="1:17">
      <c r="H154" s="71"/>
      <c r="I154" s="71"/>
      <c r="J154" s="71"/>
      <c r="K154" s="72"/>
      <c r="N154" s="74"/>
      <c r="O154" s="74"/>
      <c r="P154" s="74"/>
      <c r="Q154" s="75"/>
    </row>
    <row r="155" spans="1:17">
      <c r="H155" s="71"/>
      <c r="I155" s="71"/>
      <c r="J155" s="71"/>
      <c r="K155" s="72"/>
      <c r="N155" s="74"/>
      <c r="O155" s="74"/>
      <c r="P155" s="74"/>
      <c r="Q155" s="75"/>
    </row>
    <row r="156" spans="1:17">
      <c r="H156" s="71"/>
      <c r="I156" s="71"/>
      <c r="J156" s="71"/>
      <c r="K156" s="72"/>
      <c r="N156" s="74"/>
      <c r="O156" s="74"/>
      <c r="P156" s="74"/>
      <c r="Q156" s="75"/>
    </row>
    <row r="157" spans="1:17">
      <c r="H157" s="71"/>
      <c r="I157" s="71"/>
      <c r="J157" s="71"/>
      <c r="K157" s="72"/>
      <c r="N157" s="74"/>
      <c r="O157" s="74"/>
      <c r="P157" s="74"/>
      <c r="Q157" s="75"/>
    </row>
    <row r="158" spans="1:17">
      <c r="H158" s="71"/>
      <c r="I158" s="71"/>
      <c r="J158" s="71"/>
      <c r="K158" s="72"/>
      <c r="N158" s="74"/>
      <c r="O158" s="74"/>
      <c r="P158" s="74"/>
      <c r="Q158" s="75"/>
    </row>
    <row r="159" spans="1:17">
      <c r="H159" s="71"/>
      <c r="I159" s="71"/>
      <c r="J159" s="71"/>
      <c r="K159" s="72"/>
      <c r="N159" s="74"/>
      <c r="O159" s="74"/>
      <c r="P159" s="74"/>
      <c r="Q159" s="75"/>
    </row>
    <row r="160" spans="1:17">
      <c r="H160" s="71"/>
      <c r="I160" s="71"/>
      <c r="J160" s="71"/>
      <c r="K160" s="72"/>
      <c r="N160" s="74"/>
      <c r="O160" s="74"/>
      <c r="P160" s="74"/>
      <c r="Q160" s="75"/>
    </row>
    <row r="161" spans="8:17">
      <c r="H161" s="71"/>
      <c r="I161" s="71"/>
      <c r="J161" s="71"/>
      <c r="K161" s="72"/>
      <c r="N161" s="74"/>
      <c r="O161" s="74"/>
      <c r="P161" s="74"/>
      <c r="Q161" s="75"/>
    </row>
  </sheetData>
  <mergeCells count="14">
    <mergeCell ref="J4:J5"/>
    <mergeCell ref="B4:D4"/>
    <mergeCell ref="E4:E5"/>
    <mergeCell ref="F4:F5"/>
    <mergeCell ref="G4:G5"/>
    <mergeCell ref="H4:I4"/>
    <mergeCell ref="R4:R5"/>
    <mergeCell ref="U4:AK5"/>
    <mergeCell ref="K4:K5"/>
    <mergeCell ref="L4:L5"/>
    <mergeCell ref="M4:M5"/>
    <mergeCell ref="N4:O4"/>
    <mergeCell ref="P4:P5"/>
    <mergeCell ref="Q4:Q5"/>
  </mergeCells>
  <dataValidations count="3">
    <dataValidation type="list" allowBlank="1" showInputMessage="1" showErrorMessage="1" sqref="J6:J151 P6:P151">
      <formula1>"Humana,Equipos"</formula1>
    </dataValidation>
    <dataValidation type="list" allowBlank="1" showInputMessage="1" showErrorMessage="1" sqref="I6:I151 O6:O151">
      <formula1>"1,2,3"</formula1>
    </dataValidation>
    <dataValidation type="list" allowBlank="1" showInputMessage="1" showErrorMessage="1" sqref="H6:H151 N6:N151">
      <formula1>"1,2,4,8,16"</formula1>
    </dataValidation>
  </dataValidations>
  <pageMargins left="0.7" right="0.7" top="0.75" bottom="0.75" header="0.3" footer="0.3"/>
  <pageSetup paperSize="9"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R175"/>
  <sheetViews>
    <sheetView showGridLines="0" zoomScaleNormal="100" workbookViewId="0">
      <selection activeCell="R8" sqref="R8"/>
    </sheetView>
  </sheetViews>
  <sheetFormatPr baseColWidth="10" defaultColWidth="12.6640625" defaultRowHeight="14.4"/>
  <cols>
    <col min="1" max="1" width="1.6640625" style="8" customWidth="1"/>
    <col min="2" max="2" width="13.5546875" style="8" customWidth="1"/>
    <col min="3" max="3" width="4.109375" style="8" customWidth="1"/>
    <col min="4" max="4" width="3.5546875" style="8" customWidth="1"/>
    <col min="5" max="5" width="7.109375" style="8" customWidth="1"/>
    <col min="6" max="6" width="3.88671875" style="8" customWidth="1"/>
    <col min="7" max="7" width="3.109375" style="8" customWidth="1"/>
    <col min="8" max="8" width="1.5546875" style="8" customWidth="1"/>
    <col min="9" max="9" width="3.5546875" style="8" customWidth="1"/>
    <col min="10" max="10" width="6" style="8" customWidth="1"/>
    <col min="11" max="11" width="7.109375" style="8" customWidth="1"/>
    <col min="12" max="12" width="3" style="8" customWidth="1"/>
    <col min="13" max="13" width="9" style="8" customWidth="1"/>
    <col min="14" max="14" width="2.88671875" style="8" customWidth="1"/>
    <col min="15" max="15" width="15.6640625" style="8" customWidth="1"/>
    <col min="16" max="17" width="12.6640625" style="8"/>
    <col min="19" max="16384" width="12.6640625" style="8"/>
  </cols>
  <sheetData>
    <row r="1" spans="2:15" ht="15" thickBot="1"/>
    <row r="2" spans="2:15" ht="17.25" customHeight="1" thickBot="1">
      <c r="B2" s="424" t="s">
        <v>40</v>
      </c>
      <c r="C2" s="425"/>
      <c r="D2" s="425"/>
      <c r="E2" s="425"/>
      <c r="F2" s="425"/>
      <c r="G2" s="425"/>
      <c r="H2" s="425"/>
      <c r="I2" s="425"/>
      <c r="J2" s="425"/>
      <c r="K2" s="425"/>
      <c r="L2" s="425"/>
      <c r="M2" s="425"/>
      <c r="N2" s="425"/>
      <c r="O2" s="426"/>
    </row>
    <row r="3" spans="2:15" ht="30" customHeight="1" thickBot="1">
      <c r="B3" s="419" t="s">
        <v>41</v>
      </c>
      <c r="C3" s="420"/>
      <c r="D3" s="420"/>
      <c r="E3" s="420"/>
      <c r="F3" s="427"/>
      <c r="G3" s="428"/>
      <c r="H3" s="429"/>
      <c r="I3" s="429"/>
      <c r="J3" s="429"/>
      <c r="K3" s="429"/>
      <c r="L3" s="429"/>
      <c r="M3" s="429"/>
      <c r="N3" s="429"/>
      <c r="O3" s="430"/>
    </row>
    <row r="4" spans="2:15" ht="57.75" customHeight="1" thickBot="1">
      <c r="B4" s="431" t="s">
        <v>42</v>
      </c>
      <c r="C4" s="432"/>
      <c r="D4" s="432"/>
      <c r="E4" s="432"/>
      <c r="F4" s="433"/>
      <c r="G4" s="416"/>
      <c r="H4" s="417"/>
      <c r="I4" s="417"/>
      <c r="J4" s="417"/>
      <c r="K4" s="417"/>
      <c r="L4" s="417"/>
      <c r="M4" s="417"/>
      <c r="N4" s="417"/>
      <c r="O4" s="418"/>
    </row>
    <row r="5" spans="2:15" ht="30" customHeight="1" thickBot="1">
      <c r="B5" s="419" t="s">
        <v>43</v>
      </c>
      <c r="C5" s="420"/>
      <c r="D5" s="420"/>
      <c r="E5" s="420"/>
      <c r="F5" s="420"/>
      <c r="G5" s="421"/>
      <c r="H5" s="422"/>
      <c r="I5" s="422"/>
      <c r="J5" s="422"/>
      <c r="K5" s="422"/>
      <c r="L5" s="422"/>
      <c r="M5" s="422"/>
      <c r="N5" s="422"/>
      <c r="O5" s="423"/>
    </row>
    <row r="6" spans="2:15" ht="15" thickBot="1">
      <c r="B6" s="405" t="s">
        <v>44</v>
      </c>
      <c r="C6" s="406"/>
      <c r="D6" s="406"/>
      <c r="E6" s="406"/>
      <c r="F6" s="406"/>
      <c r="G6" s="407"/>
      <c r="H6" s="407"/>
      <c r="I6" s="407"/>
      <c r="J6" s="407"/>
      <c r="K6" s="407"/>
      <c r="L6" s="407"/>
      <c r="M6" s="408"/>
      <c r="N6" s="408"/>
      <c r="O6" s="409"/>
    </row>
    <row r="7" spans="2:15" ht="30" customHeight="1" thickBot="1">
      <c r="B7" s="410" t="s">
        <v>45</v>
      </c>
      <c r="C7" s="411"/>
      <c r="D7" s="410" t="s">
        <v>46</v>
      </c>
      <c r="E7" s="412"/>
      <c r="F7" s="412"/>
      <c r="G7" s="411"/>
      <c r="H7" s="410" t="s">
        <v>883</v>
      </c>
      <c r="I7" s="412"/>
      <c r="J7" s="412"/>
      <c r="K7" s="412"/>
      <c r="L7" s="412"/>
      <c r="M7" s="463" t="s">
        <v>47</v>
      </c>
      <c r="N7" s="464"/>
      <c r="O7" s="465"/>
    </row>
    <row r="8" spans="2:15" ht="36.75" customHeight="1" thickBot="1">
      <c r="B8" s="413"/>
      <c r="C8" s="414"/>
      <c r="D8" s="413"/>
      <c r="E8" s="415"/>
      <c r="F8" s="415"/>
      <c r="G8" s="414"/>
      <c r="H8" s="458"/>
      <c r="I8" s="459"/>
      <c r="J8" s="459"/>
      <c r="K8" s="459"/>
      <c r="L8" s="459"/>
      <c r="M8" s="460"/>
      <c r="N8" s="461"/>
      <c r="O8" s="462"/>
    </row>
    <row r="9" spans="2:15" ht="15" thickBot="1">
      <c r="B9" s="405" t="s">
        <v>48</v>
      </c>
      <c r="C9" s="406"/>
      <c r="D9" s="406"/>
      <c r="E9" s="406"/>
      <c r="F9" s="406"/>
      <c r="G9" s="406"/>
      <c r="H9" s="406"/>
      <c r="I9" s="406"/>
      <c r="J9" s="406"/>
      <c r="K9" s="406"/>
      <c r="L9" s="406"/>
      <c r="M9" s="407"/>
      <c r="N9" s="407"/>
      <c r="O9" s="435"/>
    </row>
    <row r="10" spans="2:15" ht="30" customHeight="1" thickBot="1">
      <c r="B10" s="436" t="s">
        <v>49</v>
      </c>
      <c r="C10" s="437"/>
      <c r="D10" s="438"/>
      <c r="E10" s="436" t="s">
        <v>50</v>
      </c>
      <c r="F10" s="437"/>
      <c r="G10" s="437"/>
      <c r="H10" s="437"/>
      <c r="I10" s="437"/>
      <c r="J10" s="437"/>
      <c r="K10" s="437"/>
      <c r="L10" s="438"/>
      <c r="M10" s="436" t="s">
        <v>51</v>
      </c>
      <c r="N10" s="437"/>
      <c r="O10" s="438"/>
    </row>
    <row r="11" spans="2:15" ht="43.5" customHeight="1" thickBot="1">
      <c r="B11" s="448"/>
      <c r="C11" s="449"/>
      <c r="D11" s="450"/>
      <c r="E11" s="448"/>
      <c r="F11" s="449"/>
      <c r="G11" s="449"/>
      <c r="H11" s="449"/>
      <c r="I11" s="449"/>
      <c r="J11" s="449"/>
      <c r="K11" s="449"/>
      <c r="L11" s="450"/>
      <c r="M11" s="448"/>
      <c r="N11" s="449"/>
      <c r="O11" s="450"/>
    </row>
    <row r="12" spans="2:15" ht="30" customHeight="1" thickBot="1">
      <c r="B12" s="410" t="s">
        <v>52</v>
      </c>
      <c r="C12" s="412"/>
      <c r="D12" s="411"/>
      <c r="E12" s="410" t="s">
        <v>53</v>
      </c>
      <c r="F12" s="412"/>
      <c r="G12" s="412"/>
      <c r="H12" s="411"/>
      <c r="I12" s="410" t="s">
        <v>54</v>
      </c>
      <c r="J12" s="412"/>
      <c r="K12" s="412"/>
      <c r="L12" s="411"/>
      <c r="M12" s="410" t="s">
        <v>55</v>
      </c>
      <c r="N12" s="412"/>
      <c r="O12" s="411"/>
    </row>
    <row r="13" spans="2:15" ht="27" customHeight="1">
      <c r="B13" s="439"/>
      <c r="C13" s="440"/>
      <c r="D13" s="441"/>
      <c r="E13" s="393"/>
      <c r="F13" s="394"/>
      <c r="G13" s="394"/>
      <c r="H13" s="395"/>
      <c r="I13" s="393"/>
      <c r="J13" s="394"/>
      <c r="K13" s="394"/>
      <c r="L13" s="395"/>
      <c r="M13" s="393"/>
      <c r="N13" s="394"/>
      <c r="O13" s="395"/>
    </row>
    <row r="14" spans="2:15" ht="27" customHeight="1">
      <c r="B14" s="442"/>
      <c r="C14" s="443"/>
      <c r="D14" s="444"/>
      <c r="E14" s="396"/>
      <c r="F14" s="397"/>
      <c r="G14" s="397"/>
      <c r="H14" s="398"/>
      <c r="I14" s="396"/>
      <c r="J14" s="397"/>
      <c r="K14" s="397"/>
      <c r="L14" s="398"/>
      <c r="M14" s="396"/>
      <c r="N14" s="397"/>
      <c r="O14" s="398"/>
    </row>
    <row r="15" spans="2:15" ht="27" customHeight="1">
      <c r="B15" s="442"/>
      <c r="C15" s="443"/>
      <c r="D15" s="444"/>
      <c r="E15" s="396"/>
      <c r="F15" s="397"/>
      <c r="G15" s="397"/>
      <c r="H15" s="398"/>
      <c r="I15" s="396"/>
      <c r="J15" s="397"/>
      <c r="K15" s="397"/>
      <c r="L15" s="398"/>
      <c r="M15" s="396"/>
      <c r="N15" s="397"/>
      <c r="O15" s="398"/>
    </row>
    <row r="16" spans="2:15" ht="27" customHeight="1" thickBot="1">
      <c r="B16" s="445"/>
      <c r="C16" s="446"/>
      <c r="D16" s="447"/>
      <c r="E16" s="402"/>
      <c r="F16" s="403"/>
      <c r="G16" s="403"/>
      <c r="H16" s="404"/>
      <c r="I16" s="399"/>
      <c r="J16" s="400"/>
      <c r="K16" s="400"/>
      <c r="L16" s="401"/>
      <c r="M16" s="399"/>
      <c r="N16" s="400"/>
      <c r="O16" s="401"/>
    </row>
    <row r="17" spans="2:15" ht="15" thickBot="1">
      <c r="B17" s="405" t="s">
        <v>56</v>
      </c>
      <c r="C17" s="406"/>
      <c r="D17" s="406"/>
      <c r="E17" s="406"/>
      <c r="F17" s="406"/>
      <c r="G17" s="406"/>
      <c r="H17" s="406"/>
      <c r="I17" s="406"/>
      <c r="J17" s="406"/>
      <c r="K17" s="406"/>
      <c r="L17" s="406"/>
      <c r="M17" s="406"/>
      <c r="N17" s="406"/>
      <c r="O17" s="451"/>
    </row>
    <row r="18" spans="2:15" ht="30" customHeight="1" thickBot="1">
      <c r="B18" s="436" t="s">
        <v>57</v>
      </c>
      <c r="C18" s="437"/>
      <c r="D18" s="438"/>
      <c r="E18" s="436" t="s">
        <v>58</v>
      </c>
      <c r="F18" s="437"/>
      <c r="G18" s="437"/>
      <c r="H18" s="437"/>
      <c r="I18" s="438"/>
      <c r="J18" s="436" t="s">
        <v>59</v>
      </c>
      <c r="K18" s="437"/>
      <c r="L18" s="437"/>
      <c r="M18" s="437"/>
      <c r="N18" s="437"/>
      <c r="O18" s="438"/>
    </row>
    <row r="19" spans="2:15" ht="30" customHeight="1" thickBot="1">
      <c r="B19" s="439"/>
      <c r="C19" s="440"/>
      <c r="D19" s="441"/>
      <c r="E19" s="466" t="s">
        <v>60</v>
      </c>
      <c r="F19" s="467"/>
      <c r="G19" s="467"/>
      <c r="H19" s="467"/>
      <c r="I19" s="468"/>
      <c r="J19" s="466" t="s">
        <v>60</v>
      </c>
      <c r="K19" s="467"/>
      <c r="L19" s="467"/>
      <c r="M19" s="467"/>
      <c r="N19" s="467"/>
      <c r="O19" s="468"/>
    </row>
    <row r="20" spans="2:15" ht="30" customHeight="1" thickBot="1">
      <c r="B20" s="455" t="s">
        <v>895</v>
      </c>
      <c r="C20" s="456"/>
      <c r="D20" s="456"/>
      <c r="E20" s="456"/>
      <c r="F20" s="456"/>
      <c r="G20" s="456"/>
      <c r="H20" s="456"/>
      <c r="I20" s="457"/>
      <c r="J20" s="469"/>
      <c r="K20" s="469"/>
      <c r="L20" s="469"/>
      <c r="M20" s="469"/>
      <c r="N20" s="469"/>
      <c r="O20" s="470"/>
    </row>
    <row r="21" spans="2:15" ht="30" customHeight="1">
      <c r="B21" s="452" t="s">
        <v>61</v>
      </c>
      <c r="C21" s="453"/>
      <c r="D21" s="454"/>
      <c r="E21" s="341"/>
      <c r="F21" s="342"/>
      <c r="G21" s="342"/>
      <c r="H21" s="342"/>
      <c r="I21" s="342"/>
      <c r="J21" s="342"/>
      <c r="K21" s="342"/>
      <c r="L21" s="342"/>
      <c r="M21" s="342"/>
      <c r="N21" s="342"/>
      <c r="O21" s="343"/>
    </row>
    <row r="22" spans="2:15" ht="30" customHeight="1" thickBot="1">
      <c r="B22" s="452"/>
      <c r="C22" s="453"/>
      <c r="D22" s="454"/>
      <c r="E22" s="341"/>
      <c r="F22" s="342"/>
      <c r="G22" s="342"/>
      <c r="H22" s="342"/>
      <c r="I22" s="342"/>
      <c r="J22" s="342"/>
      <c r="K22" s="342"/>
      <c r="L22" s="342"/>
      <c r="M22" s="342"/>
      <c r="N22" s="342"/>
      <c r="O22" s="343"/>
    </row>
    <row r="23" spans="2:15" ht="30" customHeight="1" thickBot="1">
      <c r="B23" s="455" t="s">
        <v>882</v>
      </c>
      <c r="C23" s="456"/>
      <c r="D23" s="457"/>
      <c r="E23" s="344"/>
      <c r="F23" s="345"/>
      <c r="G23" s="345"/>
      <c r="H23" s="345"/>
      <c r="I23" s="345"/>
      <c r="J23" s="345"/>
      <c r="K23" s="345"/>
      <c r="L23" s="345"/>
      <c r="M23" s="345"/>
      <c r="N23" s="345"/>
      <c r="O23" s="346"/>
    </row>
    <row r="24" spans="2:15" ht="15" thickBot="1">
      <c r="B24" s="434" t="s">
        <v>62</v>
      </c>
      <c r="C24" s="407"/>
      <c r="D24" s="407"/>
      <c r="E24" s="407"/>
      <c r="F24" s="407"/>
      <c r="G24" s="407"/>
      <c r="H24" s="407"/>
      <c r="I24" s="407"/>
      <c r="J24" s="407"/>
      <c r="K24" s="407"/>
      <c r="L24" s="407"/>
      <c r="M24" s="407"/>
      <c r="N24" s="407"/>
      <c r="O24" s="435"/>
    </row>
    <row r="25" spans="2:15" ht="51.75" customHeight="1" thickBot="1">
      <c r="B25" s="144" t="s">
        <v>702</v>
      </c>
      <c r="C25" s="387" t="s">
        <v>701</v>
      </c>
      <c r="D25" s="392"/>
      <c r="E25" s="388"/>
      <c r="F25" s="387" t="s">
        <v>63</v>
      </c>
      <c r="G25" s="392"/>
      <c r="H25" s="392"/>
      <c r="I25" s="392"/>
      <c r="J25" s="388"/>
      <c r="K25" s="387" t="s">
        <v>64</v>
      </c>
      <c r="L25" s="392"/>
      <c r="M25" s="388"/>
      <c r="N25" s="387" t="s">
        <v>65</v>
      </c>
      <c r="O25" s="388"/>
    </row>
    <row r="26" spans="2:15" ht="30" customHeight="1" thickBot="1">
      <c r="B26" s="145"/>
      <c r="C26" s="389"/>
      <c r="D26" s="390"/>
      <c r="E26" s="391"/>
      <c r="F26" s="389"/>
      <c r="G26" s="390"/>
      <c r="H26" s="390"/>
      <c r="I26" s="390"/>
      <c r="J26" s="391"/>
      <c r="K26" s="389">
        <v>500</v>
      </c>
      <c r="L26" s="390"/>
      <c r="M26" s="391"/>
      <c r="N26" s="389">
        <v>100</v>
      </c>
      <c r="O26" s="391"/>
    </row>
    <row r="27" spans="2:15" ht="45" customHeight="1"/>
    <row r="28" spans="2:15" ht="45" customHeight="1"/>
    <row r="29" spans="2:15" ht="45" customHeight="1"/>
    <row r="30" spans="2:15" ht="45" customHeight="1"/>
    <row r="31" spans="2:15" ht="45" customHeight="1"/>
    <row r="32" spans="2:15" ht="45" customHeight="1"/>
    <row r="33" ht="45" customHeight="1"/>
    <row r="34" ht="45" customHeight="1"/>
    <row r="35" ht="45" customHeight="1"/>
    <row r="36" ht="45" customHeight="1"/>
    <row r="37" ht="45" customHeight="1"/>
    <row r="38" ht="45" customHeight="1"/>
    <row r="39" ht="45" customHeight="1"/>
    <row r="40" ht="45" customHeight="1"/>
    <row r="41" ht="45" customHeight="1"/>
    <row r="42" ht="45" customHeight="1"/>
    <row r="43" ht="45" customHeight="1"/>
    <row r="44" ht="45" customHeight="1"/>
    <row r="45" ht="45" customHeight="1"/>
    <row r="46" ht="45" customHeight="1"/>
    <row r="47" ht="45" customHeight="1"/>
    <row r="48" ht="45" customHeight="1"/>
    <row r="49" ht="45" customHeight="1"/>
    <row r="50" ht="45" customHeight="1"/>
    <row r="51" ht="45" customHeight="1"/>
    <row r="52" ht="45" customHeight="1"/>
    <row r="53" ht="45" customHeight="1"/>
    <row r="54" ht="45" customHeight="1"/>
    <row r="55" ht="45" customHeight="1"/>
    <row r="56" ht="45" customHeight="1"/>
    <row r="57" ht="45" customHeight="1"/>
    <row r="58" ht="45" customHeight="1"/>
    <row r="59" ht="45" customHeight="1"/>
    <row r="60" ht="45" customHeight="1"/>
    <row r="61" ht="45" customHeight="1"/>
    <row r="62" ht="45" customHeight="1"/>
    <row r="63" ht="45" customHeight="1"/>
    <row r="64" ht="45" customHeight="1"/>
    <row r="65" ht="45" customHeight="1"/>
    <row r="66" ht="45" customHeight="1"/>
    <row r="67" ht="45" customHeight="1"/>
    <row r="68" ht="45" customHeight="1"/>
    <row r="69" ht="45" customHeight="1"/>
    <row r="70" ht="45" customHeight="1"/>
    <row r="71" ht="45" customHeight="1"/>
    <row r="72" ht="45" customHeight="1"/>
    <row r="73" ht="45" customHeight="1"/>
    <row r="74" ht="45" customHeight="1"/>
    <row r="75" ht="45" customHeight="1"/>
    <row r="76" ht="45" customHeight="1"/>
    <row r="77" ht="45" customHeight="1"/>
    <row r="78" ht="45" customHeight="1"/>
    <row r="79" ht="45" customHeight="1"/>
    <row r="80" ht="45" customHeight="1"/>
    <row r="81" ht="45" customHeight="1"/>
    <row r="82" ht="45" customHeight="1"/>
    <row r="83" ht="45" customHeight="1"/>
    <row r="84" ht="45" customHeight="1"/>
    <row r="85" ht="45" customHeight="1"/>
    <row r="86" ht="45" customHeight="1"/>
    <row r="87" ht="45" customHeight="1"/>
    <row r="88" ht="45" customHeight="1"/>
    <row r="89" ht="45" customHeight="1"/>
    <row r="90" ht="45" customHeight="1"/>
    <row r="91" ht="45" customHeight="1"/>
    <row r="92" ht="45" customHeight="1"/>
    <row r="93" ht="45" customHeight="1"/>
    <row r="94" ht="45" customHeight="1"/>
    <row r="95" ht="45" customHeight="1"/>
    <row r="96" ht="45" customHeight="1"/>
    <row r="97" ht="45" customHeight="1"/>
    <row r="98" ht="45" customHeight="1"/>
    <row r="99" ht="45" customHeight="1"/>
    <row r="100" ht="45" customHeight="1"/>
    <row r="101" ht="45" customHeight="1"/>
    <row r="102" ht="45" customHeight="1"/>
    <row r="103" ht="45" customHeight="1"/>
    <row r="104" ht="45" customHeight="1"/>
    <row r="105" ht="45" customHeight="1"/>
    <row r="106" ht="45" customHeight="1"/>
    <row r="107" ht="45" customHeight="1"/>
    <row r="108" ht="45" customHeight="1"/>
    <row r="109" ht="45" customHeight="1"/>
    <row r="110" ht="45" customHeight="1"/>
    <row r="111" ht="45" customHeight="1"/>
    <row r="112" ht="45" customHeight="1"/>
    <row r="113" ht="45" customHeight="1"/>
    <row r="114" ht="45" customHeight="1"/>
    <row r="115" ht="45" customHeight="1"/>
    <row r="116" ht="45" customHeight="1"/>
    <row r="117" ht="45" customHeight="1"/>
    <row r="118" ht="45" customHeight="1"/>
    <row r="119" ht="45" customHeight="1"/>
    <row r="120" ht="45" customHeight="1"/>
    <row r="121" ht="45" customHeight="1"/>
    <row r="122" ht="45" customHeight="1"/>
    <row r="123" ht="45" customHeight="1"/>
    <row r="124" ht="45" customHeight="1"/>
    <row r="125" ht="45" customHeight="1"/>
    <row r="126" ht="45" customHeight="1"/>
    <row r="127" ht="45" customHeight="1"/>
    <row r="128" ht="45" customHeight="1"/>
    <row r="129" ht="45" customHeight="1"/>
    <row r="130" ht="45" customHeight="1"/>
    <row r="131" ht="45" customHeight="1"/>
    <row r="132" ht="45" customHeight="1"/>
    <row r="133" ht="45" customHeight="1"/>
    <row r="134" ht="45" customHeight="1"/>
    <row r="135" ht="45" customHeight="1"/>
    <row r="136" ht="45" customHeight="1"/>
    <row r="137" ht="45" customHeight="1"/>
    <row r="138" ht="45" customHeight="1"/>
    <row r="139" ht="45" customHeight="1"/>
    <row r="140" ht="45" customHeight="1"/>
    <row r="141" ht="45" customHeight="1"/>
    <row r="142" ht="45" customHeight="1"/>
    <row r="143" ht="45" customHeight="1"/>
    <row r="144" ht="45" customHeight="1"/>
    <row r="145" ht="45" customHeight="1"/>
    <row r="146" ht="45" customHeight="1"/>
    <row r="147" ht="45" customHeight="1"/>
    <row r="148" ht="45" customHeight="1"/>
    <row r="149" ht="45" customHeight="1"/>
    <row r="150" ht="45" customHeight="1"/>
    <row r="151" ht="45" customHeight="1"/>
    <row r="152" ht="45" customHeight="1"/>
    <row r="153" ht="45" customHeight="1"/>
    <row r="154" ht="45" customHeight="1"/>
    <row r="155" ht="45" customHeight="1"/>
    <row r="156" ht="45" customHeight="1"/>
    <row r="157" ht="45" customHeight="1"/>
    <row r="158" ht="45" customHeight="1"/>
    <row r="159" ht="45" customHeight="1"/>
    <row r="160" ht="45" customHeight="1"/>
    <row r="161" ht="45" customHeight="1"/>
    <row r="162" ht="45" customHeight="1"/>
    <row r="163" ht="45" customHeight="1"/>
    <row r="164" ht="45" customHeight="1"/>
    <row r="165" ht="45" customHeight="1"/>
    <row r="166" ht="45" customHeight="1"/>
    <row r="167" ht="45" customHeight="1"/>
    <row r="168" ht="45" customHeight="1"/>
    <row r="169" ht="45" customHeight="1"/>
    <row r="170" ht="45" customHeight="1"/>
    <row r="171" ht="45" customHeight="1"/>
    <row r="172" ht="45" customHeight="1"/>
    <row r="173" ht="45" customHeight="1"/>
    <row r="174" ht="45" customHeight="1"/>
    <row r="175" ht="45" customHeight="1"/>
  </sheetData>
  <mergeCells count="60">
    <mergeCell ref="B21:D22"/>
    <mergeCell ref="B23:D23"/>
    <mergeCell ref="H7:L7"/>
    <mergeCell ref="H8:L8"/>
    <mergeCell ref="M8:O8"/>
    <mergeCell ref="M7:O7"/>
    <mergeCell ref="J19:O19"/>
    <mergeCell ref="E19:I19"/>
    <mergeCell ref="J20:O20"/>
    <mergeCell ref="B20:I20"/>
    <mergeCell ref="B9:O9"/>
    <mergeCell ref="J18:O18"/>
    <mergeCell ref="I13:L13"/>
    <mergeCell ref="I14:L14"/>
    <mergeCell ref="I15:L15"/>
    <mergeCell ref="I16:L16"/>
    <mergeCell ref="B24:O24"/>
    <mergeCell ref="B10:D10"/>
    <mergeCell ref="E10:L10"/>
    <mergeCell ref="B19:D19"/>
    <mergeCell ref="B13:D16"/>
    <mergeCell ref="M10:O10"/>
    <mergeCell ref="B11:D11"/>
    <mergeCell ref="E11:L11"/>
    <mergeCell ref="M11:O11"/>
    <mergeCell ref="B12:D12"/>
    <mergeCell ref="E12:H12"/>
    <mergeCell ref="I12:L12"/>
    <mergeCell ref="M12:O12"/>
    <mergeCell ref="B17:O17"/>
    <mergeCell ref="B18:D18"/>
    <mergeCell ref="E18:I18"/>
    <mergeCell ref="G4:O4"/>
    <mergeCell ref="B5:F5"/>
    <mergeCell ref="G5:O5"/>
    <mergeCell ref="B2:O2"/>
    <mergeCell ref="B3:F3"/>
    <mergeCell ref="G3:O3"/>
    <mergeCell ref="B4:F4"/>
    <mergeCell ref="B6:O6"/>
    <mergeCell ref="B7:C7"/>
    <mergeCell ref="D7:G7"/>
    <mergeCell ref="B8:C8"/>
    <mergeCell ref="D8:G8"/>
    <mergeCell ref="M13:O13"/>
    <mergeCell ref="M14:O14"/>
    <mergeCell ref="M15:O15"/>
    <mergeCell ref="M16:O16"/>
    <mergeCell ref="E13:H13"/>
    <mergeCell ref="E14:H14"/>
    <mergeCell ref="E15:H15"/>
    <mergeCell ref="E16:H16"/>
    <mergeCell ref="N25:O25"/>
    <mergeCell ref="C26:E26"/>
    <mergeCell ref="F26:J26"/>
    <mergeCell ref="K26:M26"/>
    <mergeCell ref="N26:O26"/>
    <mergeCell ref="C25:E25"/>
    <mergeCell ref="F25:J25"/>
    <mergeCell ref="K25:M25"/>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6" r:id="rId4" name="Check Box 2">
              <controlPr defaultSize="0" autoFill="0" autoLine="0" autoPict="0">
                <anchor moveWithCells="1">
                  <from>
                    <xdr:col>6</xdr:col>
                    <xdr:colOff>60960</xdr:colOff>
                    <xdr:row>4</xdr:row>
                    <xdr:rowOff>76200</xdr:rowOff>
                  </from>
                  <to>
                    <xdr:col>8</xdr:col>
                    <xdr:colOff>45720</xdr:colOff>
                    <xdr:row>4</xdr:row>
                    <xdr:rowOff>297180</xdr:rowOff>
                  </to>
                </anchor>
              </controlPr>
            </control>
          </mc:Choice>
        </mc:AlternateContent>
        <mc:AlternateContent xmlns:mc="http://schemas.openxmlformats.org/markup-compatibility/2006">
          <mc:Choice Requires="x14">
            <control shapeId="11268" r:id="rId5" name="Check Box 4">
              <controlPr defaultSize="0" autoFill="0" autoLine="0" autoPict="0">
                <anchor moveWithCells="1">
                  <from>
                    <xdr:col>9</xdr:col>
                    <xdr:colOff>304800</xdr:colOff>
                    <xdr:row>4</xdr:row>
                    <xdr:rowOff>76200</xdr:rowOff>
                  </from>
                  <to>
                    <xdr:col>10</xdr:col>
                    <xdr:colOff>304800</xdr:colOff>
                    <xdr:row>4</xdr:row>
                    <xdr:rowOff>297180</xdr:rowOff>
                  </to>
                </anchor>
              </controlPr>
            </control>
          </mc:Choice>
        </mc:AlternateContent>
        <mc:AlternateContent xmlns:mc="http://schemas.openxmlformats.org/markup-compatibility/2006">
          <mc:Choice Requires="x14">
            <control shapeId="11269" r:id="rId6" name="Check Box 5">
              <controlPr defaultSize="0" autoFill="0" autoLine="0" autoPict="0">
                <anchor moveWithCells="1">
                  <from>
                    <xdr:col>10</xdr:col>
                    <xdr:colOff>426720</xdr:colOff>
                    <xdr:row>4</xdr:row>
                    <xdr:rowOff>76200</xdr:rowOff>
                  </from>
                  <to>
                    <xdr:col>12</xdr:col>
                    <xdr:colOff>60960</xdr:colOff>
                    <xdr:row>4</xdr:row>
                    <xdr:rowOff>297180</xdr:rowOff>
                  </to>
                </anchor>
              </controlPr>
            </control>
          </mc:Choice>
        </mc:AlternateContent>
        <mc:AlternateContent xmlns:mc="http://schemas.openxmlformats.org/markup-compatibility/2006">
          <mc:Choice Requires="x14">
            <control shapeId="11270" r:id="rId7" name="Check Box 6">
              <controlPr defaultSize="0" autoFill="0" autoLine="0" autoPict="0">
                <anchor moveWithCells="1">
                  <from>
                    <xdr:col>12</xdr:col>
                    <xdr:colOff>236220</xdr:colOff>
                    <xdr:row>4</xdr:row>
                    <xdr:rowOff>22860</xdr:rowOff>
                  </from>
                  <to>
                    <xdr:col>13</xdr:col>
                    <xdr:colOff>144780</xdr:colOff>
                    <xdr:row>4</xdr:row>
                    <xdr:rowOff>350520</xdr:rowOff>
                  </to>
                </anchor>
              </controlPr>
            </control>
          </mc:Choice>
        </mc:AlternateContent>
        <mc:AlternateContent xmlns:mc="http://schemas.openxmlformats.org/markup-compatibility/2006">
          <mc:Choice Requires="x14">
            <control shapeId="11271" r:id="rId8" name="Check Box 7">
              <controlPr defaultSize="0" autoFill="0" autoLine="0" autoPict="0">
                <anchor moveWithCells="1">
                  <from>
                    <xdr:col>13</xdr:col>
                    <xdr:colOff>152400</xdr:colOff>
                    <xdr:row>4</xdr:row>
                    <xdr:rowOff>45720</xdr:rowOff>
                  </from>
                  <to>
                    <xdr:col>14</xdr:col>
                    <xdr:colOff>426720</xdr:colOff>
                    <xdr:row>4</xdr:row>
                    <xdr:rowOff>335280</xdr:rowOff>
                  </to>
                </anchor>
              </controlPr>
            </control>
          </mc:Choice>
        </mc:AlternateContent>
        <mc:AlternateContent xmlns:mc="http://schemas.openxmlformats.org/markup-compatibility/2006">
          <mc:Choice Requires="x14">
            <control shapeId="11272" r:id="rId9" name="Check Box 8">
              <controlPr defaultSize="0" autoFill="0" autoLine="0" autoPict="0">
                <anchor moveWithCells="1">
                  <from>
                    <xdr:col>1</xdr:col>
                    <xdr:colOff>68580</xdr:colOff>
                    <xdr:row>12</xdr:row>
                    <xdr:rowOff>213360</xdr:rowOff>
                  </from>
                  <to>
                    <xdr:col>3</xdr:col>
                    <xdr:colOff>121920</xdr:colOff>
                    <xdr:row>14</xdr:row>
                    <xdr:rowOff>106680</xdr:rowOff>
                  </to>
                </anchor>
              </controlPr>
            </control>
          </mc:Choice>
        </mc:AlternateContent>
        <mc:AlternateContent xmlns:mc="http://schemas.openxmlformats.org/markup-compatibility/2006">
          <mc:Choice Requires="x14">
            <control shapeId="11273" r:id="rId10" name="Check Box 9">
              <controlPr defaultSize="0" autoFill="0" autoLine="0" autoPict="0">
                <anchor moveWithCells="1">
                  <from>
                    <xdr:col>1</xdr:col>
                    <xdr:colOff>68580</xdr:colOff>
                    <xdr:row>14</xdr:row>
                    <xdr:rowOff>106680</xdr:rowOff>
                  </from>
                  <to>
                    <xdr:col>3</xdr:col>
                    <xdr:colOff>121920</xdr:colOff>
                    <xdr:row>16</xdr:row>
                    <xdr:rowOff>0</xdr:rowOff>
                  </to>
                </anchor>
              </controlPr>
            </control>
          </mc:Choice>
        </mc:AlternateContent>
        <mc:AlternateContent xmlns:mc="http://schemas.openxmlformats.org/markup-compatibility/2006">
          <mc:Choice Requires="x14">
            <control shapeId="11274" r:id="rId11" name="Check Box 10">
              <controlPr defaultSize="0" autoFill="0" autoLine="0" autoPict="0">
                <anchor moveWithCells="1">
                  <from>
                    <xdr:col>1</xdr:col>
                    <xdr:colOff>68580</xdr:colOff>
                    <xdr:row>12</xdr:row>
                    <xdr:rowOff>76200</xdr:rowOff>
                  </from>
                  <to>
                    <xdr:col>3</xdr:col>
                    <xdr:colOff>121920</xdr:colOff>
                    <xdr:row>13</xdr:row>
                    <xdr:rowOff>76200</xdr:rowOff>
                  </to>
                </anchor>
              </controlPr>
            </control>
          </mc:Choice>
        </mc:AlternateContent>
        <mc:AlternateContent xmlns:mc="http://schemas.openxmlformats.org/markup-compatibility/2006">
          <mc:Choice Requires="x14">
            <control shapeId="11275" r:id="rId12" name="Check Box 11">
              <controlPr defaultSize="0" autoFill="0" autoLine="0" autoPict="0">
                <anchor moveWithCells="1">
                  <from>
                    <xdr:col>1</xdr:col>
                    <xdr:colOff>68580</xdr:colOff>
                    <xdr:row>13</xdr:row>
                    <xdr:rowOff>297180</xdr:rowOff>
                  </from>
                  <to>
                    <xdr:col>3</xdr:col>
                    <xdr:colOff>121920</xdr:colOff>
                    <xdr:row>14</xdr:row>
                    <xdr:rowOff>266700</xdr:rowOff>
                  </to>
                </anchor>
              </controlPr>
            </control>
          </mc:Choice>
        </mc:AlternateContent>
        <mc:AlternateContent xmlns:mc="http://schemas.openxmlformats.org/markup-compatibility/2006">
          <mc:Choice Requires="x14">
            <control shapeId="11277" r:id="rId13" name="Check Box 13">
              <controlPr defaultSize="0" autoFill="0" autoLine="0" autoPict="0">
                <anchor moveWithCells="1">
                  <from>
                    <xdr:col>4</xdr:col>
                    <xdr:colOff>45720</xdr:colOff>
                    <xdr:row>11</xdr:row>
                    <xdr:rowOff>312420</xdr:rowOff>
                  </from>
                  <to>
                    <xdr:col>6</xdr:col>
                    <xdr:colOff>152400</xdr:colOff>
                    <xdr:row>13</xdr:row>
                    <xdr:rowOff>175260</xdr:rowOff>
                  </to>
                </anchor>
              </controlPr>
            </control>
          </mc:Choice>
        </mc:AlternateContent>
        <mc:AlternateContent xmlns:mc="http://schemas.openxmlformats.org/markup-compatibility/2006">
          <mc:Choice Requires="x14">
            <control shapeId="11278" r:id="rId14" name="Check Box 14">
              <controlPr defaultSize="0" autoFill="0" autoLine="0" autoPict="0">
                <anchor moveWithCells="1">
                  <from>
                    <xdr:col>4</xdr:col>
                    <xdr:colOff>38100</xdr:colOff>
                    <xdr:row>12</xdr:row>
                    <xdr:rowOff>312420</xdr:rowOff>
                  </from>
                  <to>
                    <xdr:col>8</xdr:col>
                    <xdr:colOff>228600</xdr:colOff>
                    <xdr:row>14</xdr:row>
                    <xdr:rowOff>22860</xdr:rowOff>
                  </to>
                </anchor>
              </controlPr>
            </control>
          </mc:Choice>
        </mc:AlternateContent>
        <mc:AlternateContent xmlns:mc="http://schemas.openxmlformats.org/markup-compatibility/2006">
          <mc:Choice Requires="x14">
            <control shapeId="11279" r:id="rId15" name="Check Box 15">
              <controlPr defaultSize="0" autoFill="0" autoLine="0" autoPict="0">
                <anchor moveWithCells="1">
                  <from>
                    <xdr:col>4</xdr:col>
                    <xdr:colOff>38100</xdr:colOff>
                    <xdr:row>13</xdr:row>
                    <xdr:rowOff>289560</xdr:rowOff>
                  </from>
                  <to>
                    <xdr:col>8</xdr:col>
                    <xdr:colOff>228600</xdr:colOff>
                    <xdr:row>14</xdr:row>
                    <xdr:rowOff>259080</xdr:rowOff>
                  </to>
                </anchor>
              </controlPr>
            </control>
          </mc:Choice>
        </mc:AlternateContent>
        <mc:AlternateContent xmlns:mc="http://schemas.openxmlformats.org/markup-compatibility/2006">
          <mc:Choice Requires="x14">
            <control shapeId="11280" r:id="rId16" name="Check Box 16">
              <controlPr defaultSize="0" autoFill="0" autoLine="0" autoPict="0">
                <anchor moveWithCells="1">
                  <from>
                    <xdr:col>8</xdr:col>
                    <xdr:colOff>38100</xdr:colOff>
                    <xdr:row>13</xdr:row>
                    <xdr:rowOff>83820</xdr:rowOff>
                  </from>
                  <to>
                    <xdr:col>11</xdr:col>
                    <xdr:colOff>160020</xdr:colOff>
                    <xdr:row>14</xdr:row>
                    <xdr:rowOff>327660</xdr:rowOff>
                  </to>
                </anchor>
              </controlPr>
            </control>
          </mc:Choice>
        </mc:AlternateContent>
        <mc:AlternateContent xmlns:mc="http://schemas.openxmlformats.org/markup-compatibility/2006">
          <mc:Choice Requires="x14">
            <control shapeId="11281" r:id="rId17" name="Check Box 17">
              <controlPr defaultSize="0" autoFill="0" autoLine="0" autoPict="0">
                <anchor moveWithCells="1">
                  <from>
                    <xdr:col>8</xdr:col>
                    <xdr:colOff>38100</xdr:colOff>
                    <xdr:row>11</xdr:row>
                    <xdr:rowOff>289560</xdr:rowOff>
                  </from>
                  <to>
                    <xdr:col>11</xdr:col>
                    <xdr:colOff>160020</xdr:colOff>
                    <xdr:row>13</xdr:row>
                    <xdr:rowOff>144780</xdr:rowOff>
                  </to>
                </anchor>
              </controlPr>
            </control>
          </mc:Choice>
        </mc:AlternateContent>
        <mc:AlternateContent xmlns:mc="http://schemas.openxmlformats.org/markup-compatibility/2006">
          <mc:Choice Requires="x14">
            <control shapeId="11282" r:id="rId18" name="Check Box 18">
              <controlPr defaultSize="0" autoFill="0" autoLine="0" autoPict="0">
                <anchor moveWithCells="1">
                  <from>
                    <xdr:col>8</xdr:col>
                    <xdr:colOff>38100</xdr:colOff>
                    <xdr:row>13</xdr:row>
                    <xdr:rowOff>0</xdr:rowOff>
                  </from>
                  <to>
                    <xdr:col>11</xdr:col>
                    <xdr:colOff>160020</xdr:colOff>
                    <xdr:row>13</xdr:row>
                    <xdr:rowOff>289560</xdr:rowOff>
                  </to>
                </anchor>
              </controlPr>
            </control>
          </mc:Choice>
        </mc:AlternateContent>
        <mc:AlternateContent xmlns:mc="http://schemas.openxmlformats.org/markup-compatibility/2006">
          <mc:Choice Requires="x14">
            <control shapeId="11284" r:id="rId19" name="Check Box 20">
              <controlPr defaultSize="0" autoFill="0" autoLine="0" autoPict="0">
                <anchor moveWithCells="1">
                  <from>
                    <xdr:col>8</xdr:col>
                    <xdr:colOff>38100</xdr:colOff>
                    <xdr:row>14</xdr:row>
                    <xdr:rowOff>190500</xdr:rowOff>
                  </from>
                  <to>
                    <xdr:col>11</xdr:col>
                    <xdr:colOff>160020</xdr:colOff>
                    <xdr:row>15</xdr:row>
                    <xdr:rowOff>45720</xdr:rowOff>
                  </to>
                </anchor>
              </controlPr>
            </control>
          </mc:Choice>
        </mc:AlternateContent>
        <mc:AlternateContent xmlns:mc="http://schemas.openxmlformats.org/markup-compatibility/2006">
          <mc:Choice Requires="x14">
            <control shapeId="11293" r:id="rId20" name="Check Box 29">
              <controlPr defaultSize="0" autoFill="0" autoLine="0" autoPict="0">
                <anchor moveWithCells="1">
                  <from>
                    <xdr:col>12</xdr:col>
                    <xdr:colOff>60960</xdr:colOff>
                    <xdr:row>13</xdr:row>
                    <xdr:rowOff>228600</xdr:rowOff>
                  </from>
                  <to>
                    <xdr:col>14</xdr:col>
                    <xdr:colOff>502920</xdr:colOff>
                    <xdr:row>14</xdr:row>
                    <xdr:rowOff>114300</xdr:rowOff>
                  </to>
                </anchor>
              </controlPr>
            </control>
          </mc:Choice>
        </mc:AlternateContent>
        <mc:AlternateContent xmlns:mc="http://schemas.openxmlformats.org/markup-compatibility/2006">
          <mc:Choice Requires="x14">
            <control shapeId="11294" r:id="rId21" name="Check Box 30">
              <controlPr defaultSize="0" autoFill="0" autoLine="0" autoPict="0">
                <anchor moveWithCells="1">
                  <from>
                    <xdr:col>12</xdr:col>
                    <xdr:colOff>60960</xdr:colOff>
                    <xdr:row>11</xdr:row>
                    <xdr:rowOff>251460</xdr:rowOff>
                  </from>
                  <to>
                    <xdr:col>14</xdr:col>
                    <xdr:colOff>708660</xdr:colOff>
                    <xdr:row>13</xdr:row>
                    <xdr:rowOff>106680</xdr:rowOff>
                  </to>
                </anchor>
              </controlPr>
            </control>
          </mc:Choice>
        </mc:AlternateContent>
        <mc:AlternateContent xmlns:mc="http://schemas.openxmlformats.org/markup-compatibility/2006">
          <mc:Choice Requires="x14">
            <control shapeId="11295" r:id="rId22" name="Check Box 31">
              <controlPr defaultSize="0" autoFill="0" autoLine="0" autoPict="0">
                <anchor moveWithCells="1">
                  <from>
                    <xdr:col>12</xdr:col>
                    <xdr:colOff>60960</xdr:colOff>
                    <xdr:row>12</xdr:row>
                    <xdr:rowOff>274320</xdr:rowOff>
                  </from>
                  <to>
                    <xdr:col>14</xdr:col>
                    <xdr:colOff>502920</xdr:colOff>
                    <xdr:row>13</xdr:row>
                    <xdr:rowOff>236220</xdr:rowOff>
                  </to>
                </anchor>
              </controlPr>
            </control>
          </mc:Choice>
        </mc:AlternateContent>
        <mc:AlternateContent xmlns:mc="http://schemas.openxmlformats.org/markup-compatibility/2006">
          <mc:Choice Requires="x14">
            <control shapeId="11296" r:id="rId23" name="Check Box 32">
              <controlPr defaultSize="0" autoFill="0" autoLine="0" autoPict="0">
                <anchor moveWithCells="1">
                  <from>
                    <xdr:col>12</xdr:col>
                    <xdr:colOff>60960</xdr:colOff>
                    <xdr:row>14</xdr:row>
                    <xdr:rowOff>152400</xdr:rowOff>
                  </from>
                  <to>
                    <xdr:col>14</xdr:col>
                    <xdr:colOff>502920</xdr:colOff>
                    <xdr:row>15</xdr:row>
                    <xdr:rowOff>7620</xdr:rowOff>
                  </to>
                </anchor>
              </controlPr>
            </control>
          </mc:Choice>
        </mc:AlternateContent>
        <mc:AlternateContent xmlns:mc="http://schemas.openxmlformats.org/markup-compatibility/2006">
          <mc:Choice Requires="x14">
            <control shapeId="11298" r:id="rId24" name="Check Box 34">
              <controlPr defaultSize="0" autoFill="0" autoLine="0" autoPict="0">
                <anchor moveWithCells="1">
                  <from>
                    <xdr:col>1</xdr:col>
                    <xdr:colOff>22860</xdr:colOff>
                    <xdr:row>18</xdr:row>
                    <xdr:rowOff>152400</xdr:rowOff>
                  </from>
                  <to>
                    <xdr:col>1</xdr:col>
                    <xdr:colOff>838200</xdr:colOff>
                    <xdr:row>18</xdr:row>
                    <xdr:rowOff>350520</xdr:rowOff>
                  </to>
                </anchor>
              </controlPr>
            </control>
          </mc:Choice>
        </mc:AlternateContent>
        <mc:AlternateContent xmlns:mc="http://schemas.openxmlformats.org/markup-compatibility/2006">
          <mc:Choice Requires="x14">
            <control shapeId="11299" r:id="rId25" name="Check Box 35">
              <controlPr defaultSize="0" autoFill="0" autoLine="0" autoPict="0">
                <anchor moveWithCells="1">
                  <from>
                    <xdr:col>4</xdr:col>
                    <xdr:colOff>60960</xdr:colOff>
                    <xdr:row>20</xdr:row>
                    <xdr:rowOff>228600</xdr:rowOff>
                  </from>
                  <to>
                    <xdr:col>9</xdr:col>
                    <xdr:colOff>7620</xdr:colOff>
                    <xdr:row>21</xdr:row>
                    <xdr:rowOff>137160</xdr:rowOff>
                  </to>
                </anchor>
              </controlPr>
            </control>
          </mc:Choice>
        </mc:AlternateContent>
        <mc:AlternateContent xmlns:mc="http://schemas.openxmlformats.org/markup-compatibility/2006">
          <mc:Choice Requires="x14">
            <control shapeId="11300" r:id="rId26" name="Check Box 36">
              <controlPr defaultSize="0" autoFill="0" autoLine="0" autoPict="0">
                <anchor moveWithCells="1">
                  <from>
                    <xdr:col>4</xdr:col>
                    <xdr:colOff>68580</xdr:colOff>
                    <xdr:row>19</xdr:row>
                    <xdr:rowOff>350520</xdr:rowOff>
                  </from>
                  <to>
                    <xdr:col>9</xdr:col>
                    <xdr:colOff>22860</xdr:colOff>
                    <xdr:row>20</xdr:row>
                    <xdr:rowOff>297180</xdr:rowOff>
                  </to>
                </anchor>
              </controlPr>
            </control>
          </mc:Choice>
        </mc:AlternateContent>
        <mc:AlternateContent xmlns:mc="http://schemas.openxmlformats.org/markup-compatibility/2006">
          <mc:Choice Requires="x14">
            <control shapeId="11301" r:id="rId27" name="Check Box 37">
              <controlPr defaultSize="0" autoFill="0" autoLine="0" autoPict="0">
                <anchor moveWithCells="1">
                  <from>
                    <xdr:col>8</xdr:col>
                    <xdr:colOff>7620</xdr:colOff>
                    <xdr:row>19</xdr:row>
                    <xdr:rowOff>213360</xdr:rowOff>
                  </from>
                  <to>
                    <xdr:col>11</xdr:col>
                    <xdr:colOff>22860</xdr:colOff>
                    <xdr:row>21</xdr:row>
                    <xdr:rowOff>30480</xdr:rowOff>
                  </to>
                </anchor>
              </controlPr>
            </control>
          </mc:Choice>
        </mc:AlternateContent>
        <mc:AlternateContent xmlns:mc="http://schemas.openxmlformats.org/markup-compatibility/2006">
          <mc:Choice Requires="x14">
            <control shapeId="11302" r:id="rId28" name="Check Box 38">
              <controlPr defaultSize="0" autoFill="0" autoLine="0" autoPict="0">
                <anchor moveWithCells="1">
                  <from>
                    <xdr:col>12</xdr:col>
                    <xdr:colOff>68580</xdr:colOff>
                    <xdr:row>20</xdr:row>
                    <xdr:rowOff>198120</xdr:rowOff>
                  </from>
                  <to>
                    <xdr:col>14</xdr:col>
                    <xdr:colOff>518160</xdr:colOff>
                    <xdr:row>21</xdr:row>
                    <xdr:rowOff>144780</xdr:rowOff>
                  </to>
                </anchor>
              </controlPr>
            </control>
          </mc:Choice>
        </mc:AlternateContent>
        <mc:AlternateContent xmlns:mc="http://schemas.openxmlformats.org/markup-compatibility/2006">
          <mc:Choice Requires="x14">
            <control shapeId="11303" r:id="rId29" name="Check Box 39">
              <controlPr defaultSize="0" autoFill="0" autoLine="0" autoPict="0">
                <anchor moveWithCells="1">
                  <from>
                    <xdr:col>8</xdr:col>
                    <xdr:colOff>0</xdr:colOff>
                    <xdr:row>21</xdr:row>
                    <xdr:rowOff>121920</xdr:rowOff>
                  </from>
                  <to>
                    <xdr:col>11</xdr:col>
                    <xdr:colOff>121920</xdr:colOff>
                    <xdr:row>22</xdr:row>
                    <xdr:rowOff>7620</xdr:rowOff>
                  </to>
                </anchor>
              </controlPr>
            </control>
          </mc:Choice>
        </mc:AlternateContent>
        <mc:AlternateContent xmlns:mc="http://schemas.openxmlformats.org/markup-compatibility/2006">
          <mc:Choice Requires="x14">
            <control shapeId="11304" r:id="rId30" name="Check Box 40">
              <controlPr defaultSize="0" autoFill="0" autoLine="0" autoPict="0">
                <anchor moveWithCells="1">
                  <from>
                    <xdr:col>4</xdr:col>
                    <xdr:colOff>60960</xdr:colOff>
                    <xdr:row>21</xdr:row>
                    <xdr:rowOff>106680</xdr:rowOff>
                  </from>
                  <to>
                    <xdr:col>8</xdr:col>
                    <xdr:colOff>0</xdr:colOff>
                    <xdr:row>22</xdr:row>
                    <xdr:rowOff>0</xdr:rowOff>
                  </to>
                </anchor>
              </controlPr>
            </control>
          </mc:Choice>
        </mc:AlternateContent>
        <mc:AlternateContent xmlns:mc="http://schemas.openxmlformats.org/markup-compatibility/2006">
          <mc:Choice Requires="x14">
            <control shapeId="11305" r:id="rId31" name="Check Box 41">
              <controlPr defaultSize="0" autoFill="0" autoLine="0" autoPict="0">
                <anchor moveWithCells="1">
                  <from>
                    <xdr:col>12</xdr:col>
                    <xdr:colOff>76200</xdr:colOff>
                    <xdr:row>19</xdr:row>
                    <xdr:rowOff>342900</xdr:rowOff>
                  </from>
                  <to>
                    <xdr:col>14</xdr:col>
                    <xdr:colOff>525780</xdr:colOff>
                    <xdr:row>20</xdr:row>
                    <xdr:rowOff>259080</xdr:rowOff>
                  </to>
                </anchor>
              </controlPr>
            </control>
          </mc:Choice>
        </mc:AlternateContent>
        <mc:AlternateContent xmlns:mc="http://schemas.openxmlformats.org/markup-compatibility/2006">
          <mc:Choice Requires="x14">
            <control shapeId="11306" r:id="rId32" name="Check Box 42">
              <controlPr defaultSize="0" autoFill="0" autoLine="0" autoPict="0">
                <anchor moveWithCells="1">
                  <from>
                    <xdr:col>8</xdr:col>
                    <xdr:colOff>0</xdr:colOff>
                    <xdr:row>20</xdr:row>
                    <xdr:rowOff>220980</xdr:rowOff>
                  </from>
                  <to>
                    <xdr:col>10</xdr:col>
                    <xdr:colOff>335280</xdr:colOff>
                    <xdr:row>21</xdr:row>
                    <xdr:rowOff>152400</xdr:rowOff>
                  </to>
                </anchor>
              </controlPr>
            </control>
          </mc:Choice>
        </mc:AlternateContent>
        <mc:AlternateContent xmlns:mc="http://schemas.openxmlformats.org/markup-compatibility/2006">
          <mc:Choice Requires="x14">
            <control shapeId="11308" r:id="rId33" name="Check Box 44">
              <controlPr defaultSize="0" autoFill="0" autoLine="0" autoPict="0">
                <anchor moveWithCells="1">
                  <from>
                    <xdr:col>12</xdr:col>
                    <xdr:colOff>68580</xdr:colOff>
                    <xdr:row>21</xdr:row>
                    <xdr:rowOff>121920</xdr:rowOff>
                  </from>
                  <to>
                    <xdr:col>14</xdr:col>
                    <xdr:colOff>518160</xdr:colOff>
                    <xdr:row>21</xdr:row>
                    <xdr:rowOff>327660</xdr:rowOff>
                  </to>
                </anchor>
              </controlPr>
            </control>
          </mc:Choice>
        </mc:AlternateContent>
        <mc:AlternateContent xmlns:mc="http://schemas.openxmlformats.org/markup-compatibility/2006">
          <mc:Choice Requires="x14">
            <control shapeId="11267" r:id="rId34" name="Check Box 3">
              <controlPr defaultSize="0" autoFill="0" autoLine="0" autoPict="0">
                <anchor moveWithCells="1">
                  <from>
                    <xdr:col>8</xdr:col>
                    <xdr:colOff>175260</xdr:colOff>
                    <xdr:row>3</xdr:row>
                    <xdr:rowOff>678180</xdr:rowOff>
                  </from>
                  <to>
                    <xdr:col>10</xdr:col>
                    <xdr:colOff>30480</xdr:colOff>
                    <xdr:row>5</xdr:row>
                    <xdr:rowOff>45720</xdr:rowOff>
                  </to>
                </anchor>
              </controlPr>
            </control>
          </mc:Choice>
        </mc:AlternateContent>
        <mc:AlternateContent xmlns:mc="http://schemas.openxmlformats.org/markup-compatibility/2006">
          <mc:Choice Requires="x14">
            <control shapeId="11309" r:id="rId35" name="Check Box 45">
              <controlPr defaultSize="0" autoFill="0" autoLine="0" autoPict="0">
                <anchor moveWithCells="1">
                  <from>
                    <xdr:col>5</xdr:col>
                    <xdr:colOff>228600</xdr:colOff>
                    <xdr:row>2</xdr:row>
                    <xdr:rowOff>335280</xdr:rowOff>
                  </from>
                  <to>
                    <xdr:col>11</xdr:col>
                    <xdr:colOff>45720</xdr:colOff>
                    <xdr:row>3</xdr:row>
                    <xdr:rowOff>327660</xdr:rowOff>
                  </to>
                </anchor>
              </controlPr>
            </control>
          </mc:Choice>
        </mc:AlternateContent>
        <mc:AlternateContent xmlns:mc="http://schemas.openxmlformats.org/markup-compatibility/2006">
          <mc:Choice Requires="x14">
            <control shapeId="11310" r:id="rId36" name="Check Box 46">
              <controlPr defaultSize="0" autoFill="0" autoLine="0" autoPict="0">
                <anchor moveWithCells="1">
                  <from>
                    <xdr:col>5</xdr:col>
                    <xdr:colOff>228600</xdr:colOff>
                    <xdr:row>3</xdr:row>
                    <xdr:rowOff>274320</xdr:rowOff>
                  </from>
                  <to>
                    <xdr:col>10</xdr:col>
                    <xdr:colOff>76200</xdr:colOff>
                    <xdr:row>3</xdr:row>
                    <xdr:rowOff>464820</xdr:rowOff>
                  </to>
                </anchor>
              </controlPr>
            </control>
          </mc:Choice>
        </mc:AlternateContent>
        <mc:AlternateContent xmlns:mc="http://schemas.openxmlformats.org/markup-compatibility/2006">
          <mc:Choice Requires="x14">
            <control shapeId="11311" r:id="rId37" name="Check Box 47">
              <controlPr defaultSize="0" autoFill="0" autoLine="0" autoPict="0">
                <anchor moveWithCells="1">
                  <from>
                    <xdr:col>5</xdr:col>
                    <xdr:colOff>228600</xdr:colOff>
                    <xdr:row>3</xdr:row>
                    <xdr:rowOff>464820</xdr:rowOff>
                  </from>
                  <to>
                    <xdr:col>10</xdr:col>
                    <xdr:colOff>60960</xdr:colOff>
                    <xdr:row>3</xdr:row>
                    <xdr:rowOff>708660</xdr:rowOff>
                  </to>
                </anchor>
              </controlPr>
            </control>
          </mc:Choice>
        </mc:AlternateContent>
        <mc:AlternateContent xmlns:mc="http://schemas.openxmlformats.org/markup-compatibility/2006">
          <mc:Choice Requires="x14">
            <control shapeId="11312" r:id="rId38" name="Check Box 48">
              <controlPr defaultSize="0" autoFill="0" autoLine="0" autoPict="0">
                <anchor moveWithCells="1">
                  <from>
                    <xdr:col>14</xdr:col>
                    <xdr:colOff>175260</xdr:colOff>
                    <xdr:row>3</xdr:row>
                    <xdr:rowOff>403860</xdr:rowOff>
                  </from>
                  <to>
                    <xdr:col>14</xdr:col>
                    <xdr:colOff>845820</xdr:colOff>
                    <xdr:row>3</xdr:row>
                    <xdr:rowOff>609600</xdr:rowOff>
                  </to>
                </anchor>
              </controlPr>
            </control>
          </mc:Choice>
        </mc:AlternateContent>
        <mc:AlternateContent xmlns:mc="http://schemas.openxmlformats.org/markup-compatibility/2006">
          <mc:Choice Requires="x14">
            <control shapeId="11313" r:id="rId39" name="Check Box 49">
              <controlPr defaultSize="0" autoFill="0" autoLine="0" autoPict="0">
                <anchor moveWithCells="1">
                  <from>
                    <xdr:col>10</xdr:col>
                    <xdr:colOff>335280</xdr:colOff>
                    <xdr:row>2</xdr:row>
                    <xdr:rowOff>350520</xdr:rowOff>
                  </from>
                  <to>
                    <xdr:col>14</xdr:col>
                    <xdr:colOff>220980</xdr:colOff>
                    <xdr:row>3</xdr:row>
                    <xdr:rowOff>289560</xdr:rowOff>
                  </to>
                </anchor>
              </controlPr>
            </control>
          </mc:Choice>
        </mc:AlternateContent>
        <mc:AlternateContent xmlns:mc="http://schemas.openxmlformats.org/markup-compatibility/2006">
          <mc:Choice Requires="x14">
            <control shapeId="11314" r:id="rId40" name="Check Box 50">
              <controlPr defaultSize="0" autoFill="0" autoLine="0" autoPict="0">
                <anchor moveWithCells="1">
                  <from>
                    <xdr:col>10</xdr:col>
                    <xdr:colOff>327660</xdr:colOff>
                    <xdr:row>3</xdr:row>
                    <xdr:rowOff>220980</xdr:rowOff>
                  </from>
                  <to>
                    <xdr:col>14</xdr:col>
                    <xdr:colOff>137160</xdr:colOff>
                    <xdr:row>3</xdr:row>
                    <xdr:rowOff>541020</xdr:rowOff>
                  </to>
                </anchor>
              </controlPr>
            </control>
          </mc:Choice>
        </mc:AlternateContent>
        <mc:AlternateContent xmlns:mc="http://schemas.openxmlformats.org/markup-compatibility/2006">
          <mc:Choice Requires="x14">
            <control shapeId="11315" r:id="rId41" name="Check Box 51">
              <controlPr defaultSize="0" autoFill="0" autoLine="0" autoPict="0">
                <anchor moveWithCells="1">
                  <from>
                    <xdr:col>14</xdr:col>
                    <xdr:colOff>175260</xdr:colOff>
                    <xdr:row>3</xdr:row>
                    <xdr:rowOff>60960</xdr:rowOff>
                  </from>
                  <to>
                    <xdr:col>14</xdr:col>
                    <xdr:colOff>944880</xdr:colOff>
                    <xdr:row>3</xdr:row>
                    <xdr:rowOff>441960</xdr:rowOff>
                  </to>
                </anchor>
              </controlPr>
            </control>
          </mc:Choice>
        </mc:AlternateContent>
        <mc:AlternateContent xmlns:mc="http://schemas.openxmlformats.org/markup-compatibility/2006">
          <mc:Choice Requires="x14">
            <control shapeId="11316" r:id="rId42" name="Check Box 52">
              <controlPr defaultSize="0" autoFill="0" autoLine="0" autoPict="0">
                <anchor moveWithCells="1">
                  <from>
                    <xdr:col>10</xdr:col>
                    <xdr:colOff>327660</xdr:colOff>
                    <xdr:row>3</xdr:row>
                    <xdr:rowOff>411480</xdr:rowOff>
                  </from>
                  <to>
                    <xdr:col>14</xdr:col>
                    <xdr:colOff>60960</xdr:colOff>
                    <xdr:row>4</xdr:row>
                    <xdr:rowOff>83820</xdr:rowOff>
                  </to>
                </anchor>
              </controlPr>
            </control>
          </mc:Choice>
        </mc:AlternateContent>
        <mc:AlternateContent xmlns:mc="http://schemas.openxmlformats.org/markup-compatibility/2006">
          <mc:Choice Requires="x14">
            <control shapeId="11325" r:id="rId43" name="Check Box 61">
              <controlPr defaultSize="0" autoFill="0" autoLine="0" autoPict="0">
                <anchor moveWithCells="1">
                  <from>
                    <xdr:col>4</xdr:col>
                    <xdr:colOff>106680</xdr:colOff>
                    <xdr:row>22</xdr:row>
                    <xdr:rowOff>22860</xdr:rowOff>
                  </from>
                  <to>
                    <xdr:col>9</xdr:col>
                    <xdr:colOff>60960</xdr:colOff>
                    <xdr:row>22</xdr:row>
                    <xdr:rowOff>335280</xdr:rowOff>
                  </to>
                </anchor>
              </controlPr>
            </control>
          </mc:Choice>
        </mc:AlternateContent>
        <mc:AlternateContent xmlns:mc="http://schemas.openxmlformats.org/markup-compatibility/2006">
          <mc:Choice Requires="x14">
            <control shapeId="11326" r:id="rId44" name="Check Box 62">
              <controlPr defaultSize="0" autoFill="0" autoLine="0" autoPict="0">
                <anchor moveWithCells="1">
                  <from>
                    <xdr:col>9</xdr:col>
                    <xdr:colOff>60960</xdr:colOff>
                    <xdr:row>22</xdr:row>
                    <xdr:rowOff>0</xdr:rowOff>
                  </from>
                  <to>
                    <xdr:col>13</xdr:col>
                    <xdr:colOff>121920</xdr:colOff>
                    <xdr:row>22</xdr:row>
                    <xdr:rowOff>335280</xdr:rowOff>
                  </to>
                </anchor>
              </controlPr>
            </control>
          </mc:Choice>
        </mc:AlternateContent>
        <mc:AlternateContent xmlns:mc="http://schemas.openxmlformats.org/markup-compatibility/2006">
          <mc:Choice Requires="x14">
            <control shapeId="11327" r:id="rId45" name="Check Box 63">
              <controlPr defaultSize="0" autoFill="0" autoLine="0" autoPict="0">
                <anchor moveWithCells="1">
                  <from>
                    <xdr:col>12</xdr:col>
                    <xdr:colOff>342900</xdr:colOff>
                    <xdr:row>6</xdr:row>
                    <xdr:rowOff>144780</xdr:rowOff>
                  </from>
                  <to>
                    <xdr:col>14</xdr:col>
                    <xdr:colOff>678180</xdr:colOff>
                    <xdr:row>7</xdr:row>
                    <xdr:rowOff>22860</xdr:rowOff>
                  </to>
                </anchor>
              </controlPr>
            </control>
          </mc:Choice>
        </mc:AlternateContent>
        <mc:AlternateContent xmlns:mc="http://schemas.openxmlformats.org/markup-compatibility/2006">
          <mc:Choice Requires="x14">
            <control shapeId="11328" r:id="rId46" name="Check Box 64">
              <controlPr defaultSize="0" autoFill="0" autoLine="0" autoPict="0">
                <anchor moveWithCells="1">
                  <from>
                    <xdr:col>9</xdr:col>
                    <xdr:colOff>30480</xdr:colOff>
                    <xdr:row>19</xdr:row>
                    <xdr:rowOff>68580</xdr:rowOff>
                  </from>
                  <to>
                    <xdr:col>9</xdr:col>
                    <xdr:colOff>335280</xdr:colOff>
                    <xdr:row>19</xdr:row>
                    <xdr:rowOff>289560</xdr:rowOff>
                  </to>
                </anchor>
              </controlPr>
            </control>
          </mc:Choice>
        </mc:AlternateContent>
        <mc:AlternateContent xmlns:mc="http://schemas.openxmlformats.org/markup-compatibility/2006">
          <mc:Choice Requires="x14">
            <control shapeId="11329" r:id="rId47" name="Check Box 65">
              <controlPr defaultSize="0" autoFill="0" autoLine="0" autoPict="0">
                <anchor moveWithCells="1">
                  <from>
                    <xdr:col>10</xdr:col>
                    <xdr:colOff>426720</xdr:colOff>
                    <xdr:row>19</xdr:row>
                    <xdr:rowOff>68580</xdr:rowOff>
                  </from>
                  <to>
                    <xdr:col>12</xdr:col>
                    <xdr:colOff>152400</xdr:colOff>
                    <xdr:row>19</xdr:row>
                    <xdr:rowOff>289560</xdr:rowOff>
                  </to>
                </anchor>
              </controlPr>
            </control>
          </mc:Choice>
        </mc:AlternateContent>
        <mc:AlternateContent xmlns:mc="http://schemas.openxmlformats.org/markup-compatibility/2006">
          <mc:Choice Requires="x14">
            <control shapeId="11330" r:id="rId48" name="Check Box 66">
              <controlPr defaultSize="0" autoFill="0" autoLine="0" autoPict="0">
                <anchor moveWithCells="1">
                  <from>
                    <xdr:col>12</xdr:col>
                    <xdr:colOff>274320</xdr:colOff>
                    <xdr:row>19</xdr:row>
                    <xdr:rowOff>68580</xdr:rowOff>
                  </from>
                  <to>
                    <xdr:col>12</xdr:col>
                    <xdr:colOff>579120</xdr:colOff>
                    <xdr:row>19</xdr:row>
                    <xdr:rowOff>289560</xdr:rowOff>
                  </to>
                </anchor>
              </controlPr>
            </control>
          </mc:Choice>
        </mc:AlternateContent>
        <mc:AlternateContent xmlns:mc="http://schemas.openxmlformats.org/markup-compatibility/2006">
          <mc:Choice Requires="x14">
            <control shapeId="11331" r:id="rId49" name="Check Box 67">
              <controlPr defaultSize="0" autoFill="0" autoLine="0" autoPict="0">
                <anchor moveWithCells="1">
                  <from>
                    <xdr:col>13</xdr:col>
                    <xdr:colOff>160020</xdr:colOff>
                    <xdr:row>19</xdr:row>
                    <xdr:rowOff>7620</xdr:rowOff>
                  </from>
                  <to>
                    <xdr:col>14</xdr:col>
                    <xdr:colOff>480060</xdr:colOff>
                    <xdr:row>19</xdr:row>
                    <xdr:rowOff>342900</xdr:rowOff>
                  </to>
                </anchor>
              </controlPr>
            </control>
          </mc:Choice>
        </mc:AlternateContent>
        <mc:AlternateContent xmlns:mc="http://schemas.openxmlformats.org/markup-compatibility/2006">
          <mc:Choice Requires="x14">
            <control shapeId="11332" r:id="rId50" name="Check Box 68">
              <controlPr defaultSize="0" autoFill="0" autoLine="0" autoPict="0">
                <anchor moveWithCells="1">
                  <from>
                    <xdr:col>14</xdr:col>
                    <xdr:colOff>487680</xdr:colOff>
                    <xdr:row>19</xdr:row>
                    <xdr:rowOff>38100</xdr:rowOff>
                  </from>
                  <to>
                    <xdr:col>14</xdr:col>
                    <xdr:colOff>952500</xdr:colOff>
                    <xdr:row>19</xdr:row>
                    <xdr:rowOff>327660</xdr:rowOff>
                  </to>
                </anchor>
              </controlPr>
            </control>
          </mc:Choice>
        </mc:AlternateContent>
        <mc:AlternateContent xmlns:mc="http://schemas.openxmlformats.org/markup-compatibility/2006">
          <mc:Choice Requires="x14">
            <control shapeId="11333" r:id="rId51" name="Check Box 69">
              <controlPr defaultSize="0" autoFill="0" autoLine="0" autoPict="0">
                <anchor moveWithCells="1">
                  <from>
                    <xdr:col>10</xdr:col>
                    <xdr:colOff>60960</xdr:colOff>
                    <xdr:row>18</xdr:row>
                    <xdr:rowOff>312420</xdr:rowOff>
                  </from>
                  <to>
                    <xdr:col>10</xdr:col>
                    <xdr:colOff>419100</xdr:colOff>
                    <xdr:row>20</xdr:row>
                    <xdr:rowOff>38100</xdr:rowOff>
                  </to>
                </anchor>
              </controlPr>
            </control>
          </mc:Choice>
        </mc:AlternateContent>
        <mc:AlternateContent xmlns:mc="http://schemas.openxmlformats.org/markup-compatibility/2006">
          <mc:Choice Requires="x14">
            <control shapeId="11297" r:id="rId52" name="Check Box 33">
              <controlPr defaultSize="0" autoFill="0" autoLine="0" autoPict="0">
                <anchor moveWithCells="1">
                  <from>
                    <xdr:col>1</xdr:col>
                    <xdr:colOff>22860</xdr:colOff>
                    <xdr:row>17</xdr:row>
                    <xdr:rowOff>365760</xdr:rowOff>
                  </from>
                  <to>
                    <xdr:col>1</xdr:col>
                    <xdr:colOff>762000</xdr:colOff>
                    <xdr:row>18</xdr:row>
                    <xdr:rowOff>198120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3:AA58"/>
  <sheetViews>
    <sheetView showGridLines="0" zoomScale="90" zoomScaleNormal="90" workbookViewId="0">
      <pane xSplit="1" ySplit="5" topLeftCell="B6" activePane="bottomRight" state="frozen"/>
      <selection pane="topRight" activeCell="G31" sqref="F31:G31"/>
      <selection pane="bottomLeft" activeCell="G31" sqref="F31:G31"/>
      <selection pane="bottomRight"/>
    </sheetView>
  </sheetViews>
  <sheetFormatPr baseColWidth="10" defaultColWidth="11.44140625" defaultRowHeight="14.4"/>
  <cols>
    <col min="1" max="1" width="2.6640625" customWidth="1"/>
    <col min="2" max="2" width="17.88671875" bestFit="1" customWidth="1"/>
    <col min="3" max="3" width="11.33203125" customWidth="1"/>
    <col min="4" max="4" width="25.5546875" customWidth="1"/>
    <col min="5" max="5" width="38.109375" customWidth="1"/>
    <col min="6" max="6" width="21.44140625" customWidth="1"/>
    <col min="7" max="7" width="19.88671875" customWidth="1"/>
    <col min="8" max="8" width="17.6640625" style="69" customWidth="1"/>
    <col min="9" max="9" width="21.5546875" customWidth="1"/>
    <col min="10" max="10" width="25.44140625" style="76" customWidth="1"/>
    <col min="11" max="11" width="18.44140625" style="76" customWidth="1"/>
    <col min="12" max="12" width="21.88671875" style="76" customWidth="1"/>
    <col min="13" max="13" width="25.33203125" style="76" customWidth="1"/>
    <col min="14" max="14" width="25.44140625" customWidth="1"/>
    <col min="15" max="17" width="11.5546875" style="127"/>
    <col min="18" max="18" width="14.5546875" customWidth="1"/>
    <col min="19" max="19" width="25.44140625" style="8" customWidth="1"/>
    <col min="20" max="20" width="25.5546875" style="8" customWidth="1"/>
    <col min="21" max="21" width="25.44140625" style="8" customWidth="1"/>
    <col min="22" max="22" width="24.5546875" style="8" customWidth="1"/>
    <col min="23" max="23" width="25.109375" style="8" customWidth="1"/>
    <col min="24" max="24" width="25.5546875" style="8" customWidth="1"/>
    <col min="25" max="27" width="11.5546875" style="127"/>
  </cols>
  <sheetData>
    <row r="3" spans="2:27" ht="15" thickBot="1">
      <c r="B3" s="5"/>
      <c r="C3" s="5"/>
      <c r="D3" s="5"/>
      <c r="E3" s="5"/>
      <c r="F3" s="5"/>
      <c r="G3" s="5"/>
      <c r="H3" s="104"/>
      <c r="I3" s="5"/>
      <c r="J3" s="105"/>
      <c r="K3" s="105"/>
      <c r="L3" s="105"/>
      <c r="M3" s="105"/>
      <c r="N3" s="5"/>
      <c r="O3" s="106"/>
      <c r="P3" s="106"/>
      <c r="Q3" s="106"/>
      <c r="R3" s="5"/>
      <c r="S3" s="5"/>
      <c r="T3" s="5"/>
      <c r="U3" s="5"/>
      <c r="V3" s="5"/>
      <c r="W3" s="5"/>
      <c r="X3" s="5"/>
      <c r="Y3" s="106"/>
      <c r="Z3" s="106"/>
      <c r="AA3" s="106"/>
    </row>
    <row r="4" spans="2:27" ht="24.9" customHeight="1" thickBot="1">
      <c r="B4" s="556" t="s">
        <v>401</v>
      </c>
      <c r="C4" s="556" t="s">
        <v>402</v>
      </c>
      <c r="D4" s="556" t="s">
        <v>403</v>
      </c>
      <c r="E4" s="556" t="s">
        <v>1</v>
      </c>
      <c r="F4" s="543" t="s">
        <v>602</v>
      </c>
      <c r="G4" s="543" t="s">
        <v>603</v>
      </c>
      <c r="H4" s="543" t="s">
        <v>604</v>
      </c>
      <c r="I4" s="543" t="s">
        <v>407</v>
      </c>
      <c r="J4" s="544" t="s">
        <v>408</v>
      </c>
      <c r="K4" s="543" t="s">
        <v>409</v>
      </c>
      <c r="L4" s="542" t="s">
        <v>410</v>
      </c>
      <c r="M4" s="542" t="s">
        <v>605</v>
      </c>
      <c r="N4" s="543" t="s">
        <v>606</v>
      </c>
      <c r="O4" s="573" t="s">
        <v>607</v>
      </c>
      <c r="P4" s="573"/>
      <c r="Q4" s="573"/>
      <c r="R4" s="556" t="s">
        <v>608</v>
      </c>
      <c r="S4" s="543" t="s">
        <v>609</v>
      </c>
      <c r="T4" s="543" t="s">
        <v>610</v>
      </c>
      <c r="U4" s="543" t="s">
        <v>611</v>
      </c>
      <c r="V4" s="543" t="s">
        <v>612</v>
      </c>
      <c r="W4" s="543" t="s">
        <v>613</v>
      </c>
      <c r="X4" s="543" t="s">
        <v>614</v>
      </c>
      <c r="Y4" s="573" t="s">
        <v>615</v>
      </c>
      <c r="Z4" s="573"/>
      <c r="AA4" s="573"/>
    </row>
    <row r="5" spans="2:27" ht="24.9" customHeight="1" thickBot="1">
      <c r="B5" s="574"/>
      <c r="C5" s="574"/>
      <c r="D5" s="574"/>
      <c r="E5" s="574"/>
      <c r="F5" s="572"/>
      <c r="G5" s="572"/>
      <c r="H5" s="572"/>
      <c r="I5" s="572"/>
      <c r="J5" s="543"/>
      <c r="K5" s="572"/>
      <c r="L5" s="543"/>
      <c r="M5" s="543"/>
      <c r="N5" s="572"/>
      <c r="O5" s="107" t="s">
        <v>616</v>
      </c>
      <c r="P5" s="107" t="s">
        <v>617</v>
      </c>
      <c r="Q5" s="107" t="s">
        <v>618</v>
      </c>
      <c r="R5" s="574"/>
      <c r="S5" s="572"/>
      <c r="T5" s="572"/>
      <c r="U5" s="572"/>
      <c r="V5" s="572"/>
      <c r="W5" s="572"/>
      <c r="X5" s="572"/>
      <c r="Y5" s="107" t="s">
        <v>616</v>
      </c>
      <c r="Z5" s="107" t="s">
        <v>617</v>
      </c>
      <c r="AA5" s="107" t="s">
        <v>618</v>
      </c>
    </row>
    <row r="6" spans="2:27" ht="57.6">
      <c r="B6" s="91" t="s">
        <v>270</v>
      </c>
      <c r="C6" s="91" t="s">
        <v>425</v>
      </c>
      <c r="D6" s="91" t="s">
        <v>426</v>
      </c>
      <c r="E6" s="91" t="s">
        <v>427</v>
      </c>
      <c r="F6" s="91" t="s">
        <v>428</v>
      </c>
      <c r="G6" s="91" t="s">
        <v>429</v>
      </c>
      <c r="H6" s="91" t="s">
        <v>430</v>
      </c>
      <c r="I6" s="91" t="s">
        <v>431</v>
      </c>
      <c r="J6" s="92" t="s">
        <v>432</v>
      </c>
      <c r="K6" s="92" t="s">
        <v>433</v>
      </c>
      <c r="L6" s="81" t="s">
        <v>434</v>
      </c>
      <c r="M6" s="92" t="s">
        <v>435</v>
      </c>
      <c r="N6" s="91" t="s">
        <v>431</v>
      </c>
      <c r="O6" s="108">
        <v>2.8284271247461903</v>
      </c>
      <c r="P6" s="108">
        <v>4</v>
      </c>
      <c r="Q6" s="109">
        <f>O6*P6</f>
        <v>11.313708498984761</v>
      </c>
      <c r="R6" s="110" t="s">
        <v>619</v>
      </c>
      <c r="S6" s="111" t="s">
        <v>436</v>
      </c>
      <c r="T6" s="111" t="s">
        <v>620</v>
      </c>
      <c r="U6" s="111" t="s">
        <v>437</v>
      </c>
      <c r="V6" s="111" t="s">
        <v>621</v>
      </c>
      <c r="W6" s="111" t="s">
        <v>433</v>
      </c>
      <c r="X6" s="111" t="s">
        <v>433</v>
      </c>
      <c r="Y6" s="112">
        <v>2</v>
      </c>
      <c r="Z6" s="112">
        <v>4</v>
      </c>
      <c r="AA6" s="113">
        <f>Y6*Z6</f>
        <v>8</v>
      </c>
    </row>
    <row r="7" spans="2:27" ht="57.6">
      <c r="B7" s="91" t="s">
        <v>150</v>
      </c>
      <c r="C7" s="91" t="s">
        <v>446</v>
      </c>
      <c r="D7" s="91" t="s">
        <v>447</v>
      </c>
      <c r="E7" s="91" t="s">
        <v>448</v>
      </c>
      <c r="F7" s="91" t="s">
        <v>593</v>
      </c>
      <c r="G7" s="91" t="s">
        <v>450</v>
      </c>
      <c r="H7" s="91" t="s">
        <v>430</v>
      </c>
      <c r="I7" s="91" t="s">
        <v>451</v>
      </c>
      <c r="J7" s="92" t="s">
        <v>452</v>
      </c>
      <c r="K7" s="92" t="s">
        <v>453</v>
      </c>
      <c r="L7" s="92" t="s">
        <v>454</v>
      </c>
      <c r="M7" s="92" t="s">
        <v>455</v>
      </c>
      <c r="N7" s="91" t="s">
        <v>456</v>
      </c>
      <c r="O7" s="108">
        <v>2.2360679774997898</v>
      </c>
      <c r="P7" s="108">
        <v>3</v>
      </c>
      <c r="Q7" s="109">
        <f>O7*P7</f>
        <v>6.7082039324993694</v>
      </c>
      <c r="R7" s="110" t="s">
        <v>622</v>
      </c>
      <c r="S7" s="114" t="s">
        <v>433</v>
      </c>
      <c r="T7" s="114" t="s">
        <v>433</v>
      </c>
      <c r="U7" s="114" t="s">
        <v>433</v>
      </c>
      <c r="V7" s="114" t="s">
        <v>433</v>
      </c>
      <c r="W7" s="114" t="s">
        <v>433</v>
      </c>
      <c r="X7" s="114" t="s">
        <v>433</v>
      </c>
      <c r="Y7" s="112">
        <v>2.2360679774997898</v>
      </c>
      <c r="Z7" s="112">
        <v>3</v>
      </c>
      <c r="AA7" s="113">
        <f t="shared" ref="AA7:AA57" si="0">Y7*Z7</f>
        <v>6.7082039324993694</v>
      </c>
    </row>
    <row r="8" spans="2:27" ht="57.6">
      <c r="B8" s="96" t="s">
        <v>248</v>
      </c>
      <c r="C8" s="96" t="s">
        <v>457</v>
      </c>
      <c r="D8" s="96" t="s">
        <v>458</v>
      </c>
      <c r="E8" s="96" t="s">
        <v>459</v>
      </c>
      <c r="F8" s="96" t="s">
        <v>428</v>
      </c>
      <c r="G8" s="96" t="s">
        <v>460</v>
      </c>
      <c r="H8" s="96" t="s">
        <v>430</v>
      </c>
      <c r="I8" s="96">
        <f>'7.b.Probabilidad'!I8</f>
        <v>0</v>
      </c>
      <c r="J8" s="97">
        <f>'7.b.Probabilidad'!J8</f>
        <v>0</v>
      </c>
      <c r="K8" s="97">
        <f>'7.b.Probabilidad'!K8</f>
        <v>0</v>
      </c>
      <c r="L8" s="97">
        <f>'7.b.Probabilidad'!L8</f>
        <v>0</v>
      </c>
      <c r="M8" s="97">
        <f>'7.b.Probabilidad'!M8</f>
        <v>0</v>
      </c>
      <c r="N8" s="97">
        <f>'7.b.Probabilidad'!N8</f>
        <v>0</v>
      </c>
      <c r="O8" s="115">
        <f>'7.b.Probabilidad'!S8</f>
        <v>1</v>
      </c>
      <c r="P8" s="115">
        <f>'7.c.Gravedad'!K8</f>
        <v>1</v>
      </c>
      <c r="Q8" s="116">
        <f t="shared" ref="Q8:Q57" si="1">O8*P8</f>
        <v>1</v>
      </c>
      <c r="R8" s="117" t="s">
        <v>619</v>
      </c>
      <c r="S8" s="118"/>
      <c r="T8" s="118"/>
      <c r="U8" s="118"/>
      <c r="V8" s="118"/>
      <c r="W8" s="118"/>
      <c r="X8" s="118"/>
      <c r="Y8" s="119">
        <f>'7.b.Probabilidad'!Y8</f>
        <v>1</v>
      </c>
      <c r="Z8" s="119">
        <f>'7.c.Gravedad'!Q8</f>
        <v>1</v>
      </c>
      <c r="AA8" s="120">
        <f t="shared" si="0"/>
        <v>1</v>
      </c>
    </row>
    <row r="9" spans="2:27" ht="57.6">
      <c r="B9" s="96" t="s">
        <v>248</v>
      </c>
      <c r="C9" s="96" t="s">
        <v>461</v>
      </c>
      <c r="D9" s="96" t="s">
        <v>462</v>
      </c>
      <c r="E9" s="96" t="s">
        <v>463</v>
      </c>
      <c r="F9" s="96" t="s">
        <v>428</v>
      </c>
      <c r="G9" s="96" t="s">
        <v>464</v>
      </c>
      <c r="H9" s="96" t="s">
        <v>430</v>
      </c>
      <c r="I9" s="96">
        <f>'7.b.Probabilidad'!I9</f>
        <v>0</v>
      </c>
      <c r="J9" s="97">
        <f>'7.b.Probabilidad'!J9</f>
        <v>0</v>
      </c>
      <c r="K9" s="97">
        <f>'7.b.Probabilidad'!K9</f>
        <v>0</v>
      </c>
      <c r="L9" s="97">
        <f>'7.b.Probabilidad'!L9</f>
        <v>0</v>
      </c>
      <c r="M9" s="97">
        <f>'7.b.Probabilidad'!M9</f>
        <v>0</v>
      </c>
      <c r="N9" s="97">
        <f>'7.b.Probabilidad'!N9</f>
        <v>0</v>
      </c>
      <c r="O9" s="115">
        <f>'7.b.Probabilidad'!S9</f>
        <v>1</v>
      </c>
      <c r="P9" s="115">
        <f>'7.c.Gravedad'!K9</f>
        <v>1</v>
      </c>
      <c r="Q9" s="116">
        <f t="shared" si="1"/>
        <v>1</v>
      </c>
      <c r="R9" s="117" t="s">
        <v>619</v>
      </c>
      <c r="S9" s="118"/>
      <c r="T9" s="118"/>
      <c r="U9" s="118"/>
      <c r="V9" s="118"/>
      <c r="W9" s="118"/>
      <c r="X9" s="118"/>
      <c r="Y9" s="119">
        <f>'7.b.Probabilidad'!Y9</f>
        <v>1</v>
      </c>
      <c r="Z9" s="119">
        <f>'7.c.Gravedad'!Q9</f>
        <v>1</v>
      </c>
      <c r="AA9" s="120">
        <f t="shared" si="0"/>
        <v>1</v>
      </c>
    </row>
    <row r="10" spans="2:27" ht="43.2">
      <c r="B10" s="96" t="s">
        <v>248</v>
      </c>
      <c r="C10" s="96" t="s">
        <v>465</v>
      </c>
      <c r="D10" s="96" t="s">
        <v>466</v>
      </c>
      <c r="E10" s="96" t="s">
        <v>467</v>
      </c>
      <c r="F10" s="96" t="s">
        <v>596</v>
      </c>
      <c r="G10" s="96" t="s">
        <v>460</v>
      </c>
      <c r="H10" s="96" t="s">
        <v>430</v>
      </c>
      <c r="I10" s="96">
        <f>'7.b.Probabilidad'!I10</f>
        <v>0</v>
      </c>
      <c r="J10" s="97">
        <f>'7.b.Probabilidad'!J10</f>
        <v>0</v>
      </c>
      <c r="K10" s="97">
        <f>'7.b.Probabilidad'!K10</f>
        <v>0</v>
      </c>
      <c r="L10" s="97">
        <f>'7.b.Probabilidad'!L10</f>
        <v>0</v>
      </c>
      <c r="M10" s="97">
        <f>'7.b.Probabilidad'!M10</f>
        <v>0</v>
      </c>
      <c r="N10" s="97">
        <f>'7.b.Probabilidad'!N10</f>
        <v>0</v>
      </c>
      <c r="O10" s="115">
        <f>'7.b.Probabilidad'!S10</f>
        <v>1</v>
      </c>
      <c r="P10" s="115">
        <f>'7.c.Gravedad'!K10</f>
        <v>1</v>
      </c>
      <c r="Q10" s="116">
        <f t="shared" si="1"/>
        <v>1</v>
      </c>
      <c r="R10" s="117" t="s">
        <v>619</v>
      </c>
      <c r="S10" s="118"/>
      <c r="T10" s="118"/>
      <c r="U10" s="118"/>
      <c r="V10" s="118"/>
      <c r="W10" s="118"/>
      <c r="X10" s="118"/>
      <c r="Y10" s="119">
        <f>'7.b.Probabilidad'!Y10</f>
        <v>1</v>
      </c>
      <c r="Z10" s="119">
        <f>'7.c.Gravedad'!Q10</f>
        <v>1</v>
      </c>
      <c r="AA10" s="120">
        <f t="shared" si="0"/>
        <v>1</v>
      </c>
    </row>
    <row r="11" spans="2:27" ht="43.2">
      <c r="B11" s="96" t="s">
        <v>248</v>
      </c>
      <c r="C11" s="96" t="s">
        <v>469</v>
      </c>
      <c r="D11" s="96" t="s">
        <v>470</v>
      </c>
      <c r="E11" s="96" t="s">
        <v>471</v>
      </c>
      <c r="F11" s="96" t="s">
        <v>428</v>
      </c>
      <c r="G11" s="96" t="s">
        <v>460</v>
      </c>
      <c r="H11" s="96" t="s">
        <v>430</v>
      </c>
      <c r="I11" s="96">
        <f>'7.b.Probabilidad'!I11</f>
        <v>0</v>
      </c>
      <c r="J11" s="97">
        <f>'7.b.Probabilidad'!J11</f>
        <v>0</v>
      </c>
      <c r="K11" s="97">
        <f>'7.b.Probabilidad'!K11</f>
        <v>0</v>
      </c>
      <c r="L11" s="97">
        <f>'7.b.Probabilidad'!L11</f>
        <v>0</v>
      </c>
      <c r="M11" s="97">
        <f>'7.b.Probabilidad'!M11</f>
        <v>0</v>
      </c>
      <c r="N11" s="97">
        <f>'7.b.Probabilidad'!N11</f>
        <v>0</v>
      </c>
      <c r="O11" s="115">
        <f>'7.b.Probabilidad'!S11</f>
        <v>1</v>
      </c>
      <c r="P11" s="115">
        <f>'7.c.Gravedad'!K11</f>
        <v>1</v>
      </c>
      <c r="Q11" s="116">
        <f t="shared" si="1"/>
        <v>1</v>
      </c>
      <c r="R11" s="117" t="s">
        <v>619</v>
      </c>
      <c r="S11" s="118"/>
      <c r="T11" s="118"/>
      <c r="U11" s="118"/>
      <c r="V11" s="118"/>
      <c r="W11" s="118"/>
      <c r="X11" s="118"/>
      <c r="Y11" s="119">
        <f>'7.b.Probabilidad'!Y11</f>
        <v>1</v>
      </c>
      <c r="Z11" s="119">
        <f>'7.c.Gravedad'!Q11</f>
        <v>1</v>
      </c>
      <c r="AA11" s="120">
        <f t="shared" si="0"/>
        <v>1</v>
      </c>
    </row>
    <row r="12" spans="2:27" ht="72">
      <c r="B12" s="96" t="s">
        <v>248</v>
      </c>
      <c r="C12" s="96" t="s">
        <v>472</v>
      </c>
      <c r="D12" s="96" t="s">
        <v>473</v>
      </c>
      <c r="E12" s="96" t="s">
        <v>474</v>
      </c>
      <c r="F12" s="96" t="s">
        <v>597</v>
      </c>
      <c r="G12" s="96" t="s">
        <v>460</v>
      </c>
      <c r="H12" s="96" t="s">
        <v>430</v>
      </c>
      <c r="I12" s="96">
        <f>'7.b.Probabilidad'!I12</f>
        <v>0</v>
      </c>
      <c r="J12" s="97">
        <f>'7.b.Probabilidad'!J12</f>
        <v>0</v>
      </c>
      <c r="K12" s="97">
        <f>'7.b.Probabilidad'!K12</f>
        <v>0</v>
      </c>
      <c r="L12" s="97">
        <f>'7.b.Probabilidad'!L12</f>
        <v>0</v>
      </c>
      <c r="M12" s="97">
        <f>'7.b.Probabilidad'!M12</f>
        <v>0</v>
      </c>
      <c r="N12" s="97">
        <f>'7.b.Probabilidad'!N12</f>
        <v>0</v>
      </c>
      <c r="O12" s="115">
        <f>'7.b.Probabilidad'!S12</f>
        <v>1</v>
      </c>
      <c r="P12" s="115">
        <f>'7.c.Gravedad'!K12</f>
        <v>1</v>
      </c>
      <c r="Q12" s="116">
        <f t="shared" si="1"/>
        <v>1</v>
      </c>
      <c r="R12" s="117" t="s">
        <v>619</v>
      </c>
      <c r="S12" s="118"/>
      <c r="T12" s="118"/>
      <c r="U12" s="118"/>
      <c r="V12" s="118"/>
      <c r="W12" s="118"/>
      <c r="X12" s="118"/>
      <c r="Y12" s="119">
        <f>'7.b.Probabilidad'!Y12</f>
        <v>1</v>
      </c>
      <c r="Z12" s="119">
        <f>'7.c.Gravedad'!Q12</f>
        <v>1</v>
      </c>
      <c r="AA12" s="120">
        <f t="shared" si="0"/>
        <v>1</v>
      </c>
    </row>
    <row r="13" spans="2:27" ht="57.6">
      <c r="B13" s="96" t="s">
        <v>248</v>
      </c>
      <c r="C13" s="96" t="s">
        <v>476</v>
      </c>
      <c r="D13" s="96" t="s">
        <v>477</v>
      </c>
      <c r="E13" s="96" t="s">
        <v>478</v>
      </c>
      <c r="F13" s="96" t="s">
        <v>596</v>
      </c>
      <c r="G13" s="96" t="s">
        <v>479</v>
      </c>
      <c r="H13" s="96" t="s">
        <v>430</v>
      </c>
      <c r="I13" s="96">
        <f>'7.b.Probabilidad'!I13</f>
        <v>0</v>
      </c>
      <c r="J13" s="97">
        <f>'7.b.Probabilidad'!J13</f>
        <v>0</v>
      </c>
      <c r="K13" s="97">
        <f>'7.b.Probabilidad'!K13</f>
        <v>0</v>
      </c>
      <c r="L13" s="97">
        <f>'7.b.Probabilidad'!L13</f>
        <v>0</v>
      </c>
      <c r="M13" s="97">
        <f>'7.b.Probabilidad'!M13</f>
        <v>0</v>
      </c>
      <c r="N13" s="97">
        <f>'7.b.Probabilidad'!N13</f>
        <v>0</v>
      </c>
      <c r="O13" s="115">
        <f>'7.b.Probabilidad'!S13</f>
        <v>1</v>
      </c>
      <c r="P13" s="115">
        <f>'7.c.Gravedad'!K13</f>
        <v>1</v>
      </c>
      <c r="Q13" s="116">
        <f t="shared" si="1"/>
        <v>1</v>
      </c>
      <c r="R13" s="117" t="s">
        <v>619</v>
      </c>
      <c r="S13" s="118"/>
      <c r="T13" s="118"/>
      <c r="U13" s="118"/>
      <c r="V13" s="118"/>
      <c r="W13" s="118"/>
      <c r="X13" s="118"/>
      <c r="Y13" s="119">
        <f>'7.b.Probabilidad'!Y13</f>
        <v>1</v>
      </c>
      <c r="Z13" s="119">
        <f>'7.c.Gravedad'!Q13</f>
        <v>1</v>
      </c>
      <c r="AA13" s="120">
        <f t="shared" si="0"/>
        <v>1</v>
      </c>
    </row>
    <row r="14" spans="2:27" ht="57.6">
      <c r="B14" s="96" t="s">
        <v>248</v>
      </c>
      <c r="C14" s="96" t="s">
        <v>480</v>
      </c>
      <c r="D14" s="96" t="s">
        <v>481</v>
      </c>
      <c r="E14" s="96" t="s">
        <v>482</v>
      </c>
      <c r="F14" s="96" t="s">
        <v>598</v>
      </c>
      <c r="G14" s="96" t="s">
        <v>460</v>
      </c>
      <c r="H14" s="96" t="s">
        <v>430</v>
      </c>
      <c r="I14" s="96">
        <f>'7.b.Probabilidad'!I14</f>
        <v>0</v>
      </c>
      <c r="J14" s="97">
        <f>'7.b.Probabilidad'!J14</f>
        <v>0</v>
      </c>
      <c r="K14" s="97">
        <f>'7.b.Probabilidad'!K14</f>
        <v>0</v>
      </c>
      <c r="L14" s="97">
        <f>'7.b.Probabilidad'!L14</f>
        <v>0</v>
      </c>
      <c r="M14" s="97">
        <f>'7.b.Probabilidad'!M14</f>
        <v>0</v>
      </c>
      <c r="N14" s="97">
        <f>'7.b.Probabilidad'!N14</f>
        <v>0</v>
      </c>
      <c r="O14" s="115">
        <f>'7.b.Probabilidad'!S14</f>
        <v>1</v>
      </c>
      <c r="P14" s="115">
        <f>'7.c.Gravedad'!K14</f>
        <v>1</v>
      </c>
      <c r="Q14" s="116">
        <f t="shared" si="1"/>
        <v>1</v>
      </c>
      <c r="R14" s="117" t="s">
        <v>619</v>
      </c>
      <c r="S14" s="118"/>
      <c r="T14" s="118"/>
      <c r="U14" s="118"/>
      <c r="V14" s="118"/>
      <c r="W14" s="118"/>
      <c r="X14" s="118"/>
      <c r="Y14" s="119">
        <f>'7.b.Probabilidad'!Y14</f>
        <v>1</v>
      </c>
      <c r="Z14" s="119">
        <f>'7.c.Gravedad'!Q14</f>
        <v>1</v>
      </c>
      <c r="AA14" s="120">
        <f t="shared" si="0"/>
        <v>1</v>
      </c>
    </row>
    <row r="15" spans="2:27" ht="57.6">
      <c r="B15" s="96" t="s">
        <v>248</v>
      </c>
      <c r="C15" s="96" t="s">
        <v>484</v>
      </c>
      <c r="D15" s="96" t="s">
        <v>481</v>
      </c>
      <c r="E15" s="96" t="s">
        <v>482</v>
      </c>
      <c r="F15" s="96" t="s">
        <v>598</v>
      </c>
      <c r="G15" s="96" t="s">
        <v>485</v>
      </c>
      <c r="H15" s="96" t="s">
        <v>486</v>
      </c>
      <c r="I15" s="96">
        <f>'7.b.Probabilidad'!I15</f>
        <v>0</v>
      </c>
      <c r="J15" s="97">
        <f>'7.b.Probabilidad'!J15</f>
        <v>0</v>
      </c>
      <c r="K15" s="97">
        <f>'7.b.Probabilidad'!K15</f>
        <v>0</v>
      </c>
      <c r="L15" s="97">
        <f>'7.b.Probabilidad'!L15</f>
        <v>0</v>
      </c>
      <c r="M15" s="97">
        <f>'7.b.Probabilidad'!M15</f>
        <v>0</v>
      </c>
      <c r="N15" s="97">
        <f>'7.b.Probabilidad'!N15</f>
        <v>0</v>
      </c>
      <c r="O15" s="115">
        <f>'7.b.Probabilidad'!S15</f>
        <v>1</v>
      </c>
      <c r="P15" s="115">
        <f>'7.c.Gravedad'!K15</f>
        <v>1</v>
      </c>
      <c r="Q15" s="116">
        <f t="shared" si="1"/>
        <v>1</v>
      </c>
      <c r="R15" s="117" t="s">
        <v>619</v>
      </c>
      <c r="S15" s="118"/>
      <c r="T15" s="118"/>
      <c r="U15" s="118"/>
      <c r="V15" s="118"/>
      <c r="W15" s="118"/>
      <c r="X15" s="118"/>
      <c r="Y15" s="119">
        <f>'7.b.Probabilidad'!Y15</f>
        <v>1</v>
      </c>
      <c r="Z15" s="119">
        <f>'7.c.Gravedad'!Q15</f>
        <v>1</v>
      </c>
      <c r="AA15" s="120">
        <f t="shared" si="0"/>
        <v>1</v>
      </c>
    </row>
    <row r="16" spans="2:27" ht="72">
      <c r="B16" s="96" t="s">
        <v>248</v>
      </c>
      <c r="C16" s="96" t="s">
        <v>487</v>
      </c>
      <c r="D16" s="96" t="s">
        <v>488</v>
      </c>
      <c r="E16" s="96" t="s">
        <v>489</v>
      </c>
      <c r="F16" s="96" t="s">
        <v>599</v>
      </c>
      <c r="G16" s="96" t="s">
        <v>491</v>
      </c>
      <c r="H16" s="96" t="s">
        <v>486</v>
      </c>
      <c r="I16" s="96">
        <f>'7.b.Probabilidad'!I16</f>
        <v>0</v>
      </c>
      <c r="J16" s="97">
        <f>'7.b.Probabilidad'!J16</f>
        <v>0</v>
      </c>
      <c r="K16" s="97">
        <f>'7.b.Probabilidad'!K16</f>
        <v>0</v>
      </c>
      <c r="L16" s="97">
        <f>'7.b.Probabilidad'!L16</f>
        <v>0</v>
      </c>
      <c r="M16" s="97">
        <f>'7.b.Probabilidad'!M16</f>
        <v>0</v>
      </c>
      <c r="N16" s="97">
        <f>'7.b.Probabilidad'!N16</f>
        <v>0</v>
      </c>
      <c r="O16" s="115">
        <f>'7.b.Probabilidad'!S16</f>
        <v>1</v>
      </c>
      <c r="P16" s="115">
        <f>'7.c.Gravedad'!K16</f>
        <v>1</v>
      </c>
      <c r="Q16" s="116">
        <f t="shared" si="1"/>
        <v>1</v>
      </c>
      <c r="R16" s="117" t="s">
        <v>619</v>
      </c>
      <c r="S16" s="118"/>
      <c r="T16" s="118"/>
      <c r="U16" s="118"/>
      <c r="V16" s="118"/>
      <c r="W16" s="118"/>
      <c r="X16" s="118"/>
      <c r="Y16" s="119">
        <f>'7.b.Probabilidad'!Y16</f>
        <v>1</v>
      </c>
      <c r="Z16" s="119">
        <f>'7.c.Gravedad'!Q16</f>
        <v>1</v>
      </c>
      <c r="AA16" s="120">
        <f t="shared" si="0"/>
        <v>1</v>
      </c>
    </row>
    <row r="17" spans="2:27" ht="72">
      <c r="B17" s="96" t="s">
        <v>248</v>
      </c>
      <c r="C17" s="96" t="s">
        <v>492</v>
      </c>
      <c r="D17" s="96" t="s">
        <v>493</v>
      </c>
      <c r="E17" s="96" t="s">
        <v>494</v>
      </c>
      <c r="F17" s="96" t="s">
        <v>596</v>
      </c>
      <c r="G17" s="96" t="s">
        <v>495</v>
      </c>
      <c r="H17" s="96" t="s">
        <v>486</v>
      </c>
      <c r="I17" s="96">
        <f>'7.b.Probabilidad'!I17</f>
        <v>0</v>
      </c>
      <c r="J17" s="97">
        <f>'7.b.Probabilidad'!J17</f>
        <v>0</v>
      </c>
      <c r="K17" s="97">
        <f>'7.b.Probabilidad'!K17</f>
        <v>0</v>
      </c>
      <c r="L17" s="97">
        <f>'7.b.Probabilidad'!L17</f>
        <v>0</v>
      </c>
      <c r="M17" s="97">
        <f>'7.b.Probabilidad'!M17</f>
        <v>0</v>
      </c>
      <c r="N17" s="97">
        <f>'7.b.Probabilidad'!N17</f>
        <v>0</v>
      </c>
      <c r="O17" s="115">
        <f>'7.b.Probabilidad'!S17</f>
        <v>1</v>
      </c>
      <c r="P17" s="115">
        <f>'7.c.Gravedad'!K17</f>
        <v>1</v>
      </c>
      <c r="Q17" s="116">
        <f t="shared" si="1"/>
        <v>1</v>
      </c>
      <c r="R17" s="117" t="s">
        <v>619</v>
      </c>
      <c r="S17" s="118"/>
      <c r="T17" s="118"/>
      <c r="U17" s="118"/>
      <c r="V17" s="118"/>
      <c r="W17" s="118"/>
      <c r="X17" s="118"/>
      <c r="Y17" s="119">
        <f>'7.b.Probabilidad'!Y17</f>
        <v>1</v>
      </c>
      <c r="Z17" s="119">
        <f>'7.c.Gravedad'!Q17</f>
        <v>1</v>
      </c>
      <c r="AA17" s="120">
        <f t="shared" si="0"/>
        <v>1</v>
      </c>
    </row>
    <row r="18" spans="2:27" ht="57.6">
      <c r="B18" s="96" t="s">
        <v>270</v>
      </c>
      <c r="C18" s="96" t="s">
        <v>496</v>
      </c>
      <c r="D18" s="96" t="s">
        <v>458</v>
      </c>
      <c r="E18" s="96" t="s">
        <v>497</v>
      </c>
      <c r="F18" s="96" t="s">
        <v>428</v>
      </c>
      <c r="G18" s="96" t="s">
        <v>498</v>
      </c>
      <c r="H18" s="96" t="s">
        <v>430</v>
      </c>
      <c r="I18" s="96">
        <f>'7.b.Probabilidad'!I18</f>
        <v>0</v>
      </c>
      <c r="J18" s="97">
        <f>'7.b.Probabilidad'!J18</f>
        <v>0</v>
      </c>
      <c r="K18" s="97">
        <f>'7.b.Probabilidad'!K18</f>
        <v>0</v>
      </c>
      <c r="L18" s="97">
        <f>'7.b.Probabilidad'!L18</f>
        <v>0</v>
      </c>
      <c r="M18" s="97">
        <f>'7.b.Probabilidad'!M18</f>
        <v>0</v>
      </c>
      <c r="N18" s="97">
        <f>'7.b.Probabilidad'!N18</f>
        <v>0</v>
      </c>
      <c r="O18" s="115">
        <f>'7.b.Probabilidad'!S18</f>
        <v>1</v>
      </c>
      <c r="P18" s="115">
        <f>'7.c.Gravedad'!K18</f>
        <v>1</v>
      </c>
      <c r="Q18" s="116">
        <f t="shared" si="1"/>
        <v>1</v>
      </c>
      <c r="R18" s="117" t="s">
        <v>619</v>
      </c>
      <c r="S18" s="118"/>
      <c r="T18" s="118"/>
      <c r="U18" s="118"/>
      <c r="V18" s="118"/>
      <c r="W18" s="118"/>
      <c r="X18" s="118"/>
      <c r="Y18" s="119">
        <f>'7.b.Probabilidad'!Y18</f>
        <v>1</v>
      </c>
      <c r="Z18" s="119">
        <f>'7.c.Gravedad'!Q18</f>
        <v>1</v>
      </c>
      <c r="AA18" s="120">
        <f t="shared" si="0"/>
        <v>1</v>
      </c>
    </row>
    <row r="19" spans="2:27" ht="43.2">
      <c r="B19" s="96" t="s">
        <v>270</v>
      </c>
      <c r="C19" s="96" t="s">
        <v>499</v>
      </c>
      <c r="D19" s="96" t="s">
        <v>500</v>
      </c>
      <c r="E19" s="96" t="s">
        <v>501</v>
      </c>
      <c r="F19" s="96" t="s">
        <v>428</v>
      </c>
      <c r="G19" s="96" t="s">
        <v>502</v>
      </c>
      <c r="H19" s="96" t="s">
        <v>430</v>
      </c>
      <c r="I19" s="96">
        <f>'7.b.Probabilidad'!I19</f>
        <v>0</v>
      </c>
      <c r="J19" s="97">
        <f>'7.b.Probabilidad'!J19</f>
        <v>0</v>
      </c>
      <c r="K19" s="97">
        <f>'7.b.Probabilidad'!K19</f>
        <v>0</v>
      </c>
      <c r="L19" s="97">
        <f>'7.b.Probabilidad'!L19</f>
        <v>0</v>
      </c>
      <c r="M19" s="97">
        <f>'7.b.Probabilidad'!M19</f>
        <v>0</v>
      </c>
      <c r="N19" s="97">
        <f>'7.b.Probabilidad'!N19</f>
        <v>0</v>
      </c>
      <c r="O19" s="115">
        <f>'7.b.Probabilidad'!S19</f>
        <v>1</v>
      </c>
      <c r="P19" s="115">
        <f>'7.c.Gravedad'!K19</f>
        <v>1</v>
      </c>
      <c r="Q19" s="116">
        <f t="shared" si="1"/>
        <v>1</v>
      </c>
      <c r="R19" s="117" t="s">
        <v>619</v>
      </c>
      <c r="S19" s="118"/>
      <c r="T19" s="118"/>
      <c r="U19" s="118"/>
      <c r="V19" s="118"/>
      <c r="W19" s="118"/>
      <c r="X19" s="118"/>
      <c r="Y19" s="119">
        <f>'7.b.Probabilidad'!Y19</f>
        <v>1</v>
      </c>
      <c r="Z19" s="119">
        <f>'7.c.Gravedad'!Q19</f>
        <v>1</v>
      </c>
      <c r="AA19" s="120">
        <f t="shared" si="0"/>
        <v>1</v>
      </c>
    </row>
    <row r="20" spans="2:27" ht="57.6">
      <c r="B20" s="96" t="s">
        <v>270</v>
      </c>
      <c r="C20" s="96" t="s">
        <v>503</v>
      </c>
      <c r="D20" s="96" t="s">
        <v>481</v>
      </c>
      <c r="E20" s="96" t="s">
        <v>504</v>
      </c>
      <c r="F20" s="96" t="s">
        <v>598</v>
      </c>
      <c r="G20" s="96" t="s">
        <v>505</v>
      </c>
      <c r="H20" s="96" t="s">
        <v>430</v>
      </c>
      <c r="I20" s="96">
        <f>'7.b.Probabilidad'!I20</f>
        <v>0</v>
      </c>
      <c r="J20" s="97">
        <f>'7.b.Probabilidad'!J20</f>
        <v>0</v>
      </c>
      <c r="K20" s="97">
        <f>'7.b.Probabilidad'!K20</f>
        <v>0</v>
      </c>
      <c r="L20" s="97">
        <f>'7.b.Probabilidad'!L20</f>
        <v>0</v>
      </c>
      <c r="M20" s="97">
        <f>'7.b.Probabilidad'!M20</f>
        <v>0</v>
      </c>
      <c r="N20" s="97">
        <f>'7.b.Probabilidad'!N20</f>
        <v>0</v>
      </c>
      <c r="O20" s="115">
        <f>'7.b.Probabilidad'!S20</f>
        <v>1</v>
      </c>
      <c r="P20" s="115">
        <f>'7.c.Gravedad'!K20</f>
        <v>1</v>
      </c>
      <c r="Q20" s="116">
        <f t="shared" si="1"/>
        <v>1</v>
      </c>
      <c r="R20" s="117" t="s">
        <v>619</v>
      </c>
      <c r="S20" s="118"/>
      <c r="T20" s="118"/>
      <c r="U20" s="118"/>
      <c r="V20" s="118"/>
      <c r="W20" s="118"/>
      <c r="X20" s="118"/>
      <c r="Y20" s="119">
        <f>'7.b.Probabilidad'!Y20</f>
        <v>1</v>
      </c>
      <c r="Z20" s="119">
        <f>'7.c.Gravedad'!Q20</f>
        <v>1</v>
      </c>
      <c r="AA20" s="120">
        <f t="shared" si="0"/>
        <v>1</v>
      </c>
    </row>
    <row r="21" spans="2:27" ht="57.6">
      <c r="B21" s="96" t="s">
        <v>270</v>
      </c>
      <c r="C21" s="96" t="s">
        <v>506</v>
      </c>
      <c r="D21" s="96" t="s">
        <v>507</v>
      </c>
      <c r="E21" s="96" t="s">
        <v>508</v>
      </c>
      <c r="F21" s="96" t="s">
        <v>509</v>
      </c>
      <c r="G21" s="96" t="s">
        <v>510</v>
      </c>
      <c r="H21" s="96" t="s">
        <v>486</v>
      </c>
      <c r="I21" s="96">
        <f>'7.b.Probabilidad'!I21</f>
        <v>0</v>
      </c>
      <c r="J21" s="97">
        <f>'7.b.Probabilidad'!J21</f>
        <v>0</v>
      </c>
      <c r="K21" s="97">
        <f>'7.b.Probabilidad'!K21</f>
        <v>0</v>
      </c>
      <c r="L21" s="97">
        <f>'7.b.Probabilidad'!L21</f>
        <v>0</v>
      </c>
      <c r="M21" s="97">
        <f>'7.b.Probabilidad'!M21</f>
        <v>0</v>
      </c>
      <c r="N21" s="97">
        <f>'7.b.Probabilidad'!N21</f>
        <v>0</v>
      </c>
      <c r="O21" s="115">
        <f>'7.b.Probabilidad'!S21</f>
        <v>1</v>
      </c>
      <c r="P21" s="115">
        <f>'7.c.Gravedad'!K21</f>
        <v>1</v>
      </c>
      <c r="Q21" s="116">
        <f t="shared" si="1"/>
        <v>1</v>
      </c>
      <c r="R21" s="117" t="s">
        <v>619</v>
      </c>
      <c r="S21" s="118"/>
      <c r="T21" s="118"/>
      <c r="U21" s="118"/>
      <c r="V21" s="118"/>
      <c r="W21" s="118"/>
      <c r="X21" s="118"/>
      <c r="Y21" s="119">
        <f>'7.b.Probabilidad'!Y21</f>
        <v>1</v>
      </c>
      <c r="Z21" s="119">
        <f>'7.c.Gravedad'!Q21</f>
        <v>1</v>
      </c>
      <c r="AA21" s="120">
        <f t="shared" si="0"/>
        <v>1</v>
      </c>
    </row>
    <row r="22" spans="2:27" ht="72">
      <c r="B22" s="96" t="s">
        <v>270</v>
      </c>
      <c r="C22" s="96" t="s">
        <v>511</v>
      </c>
      <c r="D22" s="96" t="s">
        <v>481</v>
      </c>
      <c r="E22" s="96" t="s">
        <v>504</v>
      </c>
      <c r="F22" s="96" t="s">
        <v>598</v>
      </c>
      <c r="G22" s="96" t="s">
        <v>512</v>
      </c>
      <c r="H22" s="96" t="s">
        <v>486</v>
      </c>
      <c r="I22" s="96">
        <f>'7.b.Probabilidad'!I22</f>
        <v>0</v>
      </c>
      <c r="J22" s="97">
        <f>'7.b.Probabilidad'!J22</f>
        <v>0</v>
      </c>
      <c r="K22" s="97">
        <f>'7.b.Probabilidad'!K22</f>
        <v>0</v>
      </c>
      <c r="L22" s="97">
        <f>'7.b.Probabilidad'!L22</f>
        <v>0</v>
      </c>
      <c r="M22" s="97">
        <f>'7.b.Probabilidad'!M22</f>
        <v>0</v>
      </c>
      <c r="N22" s="97">
        <f>'7.b.Probabilidad'!N22</f>
        <v>0</v>
      </c>
      <c r="O22" s="115">
        <f>'7.b.Probabilidad'!S22</f>
        <v>1</v>
      </c>
      <c r="P22" s="115">
        <f>'7.c.Gravedad'!K22</f>
        <v>1</v>
      </c>
      <c r="Q22" s="116">
        <f t="shared" si="1"/>
        <v>1</v>
      </c>
      <c r="R22" s="117" t="s">
        <v>619</v>
      </c>
      <c r="S22" s="118"/>
      <c r="T22" s="118"/>
      <c r="U22" s="118"/>
      <c r="V22" s="118"/>
      <c r="W22" s="118"/>
      <c r="X22" s="118"/>
      <c r="Y22" s="119">
        <f>'7.b.Probabilidad'!Y22</f>
        <v>1</v>
      </c>
      <c r="Z22" s="119">
        <f>'7.c.Gravedad'!Q22</f>
        <v>1</v>
      </c>
      <c r="AA22" s="120">
        <f t="shared" si="0"/>
        <v>1</v>
      </c>
    </row>
    <row r="23" spans="2:27" ht="57.6">
      <c r="B23" s="121" t="s">
        <v>280</v>
      </c>
      <c r="C23" s="96" t="s">
        <v>513</v>
      </c>
      <c r="D23" s="96" t="s">
        <v>458</v>
      </c>
      <c r="E23" s="96" t="s">
        <v>514</v>
      </c>
      <c r="F23" s="96" t="s">
        <v>428</v>
      </c>
      <c r="G23" s="96" t="s">
        <v>515</v>
      </c>
      <c r="H23" s="96" t="s">
        <v>430</v>
      </c>
      <c r="I23" s="96">
        <f>'7.b.Probabilidad'!I23</f>
        <v>0</v>
      </c>
      <c r="J23" s="97">
        <f>'7.b.Probabilidad'!J23</f>
        <v>0</v>
      </c>
      <c r="K23" s="97">
        <f>'7.b.Probabilidad'!K23</f>
        <v>0</v>
      </c>
      <c r="L23" s="97">
        <f>'7.b.Probabilidad'!L23</f>
        <v>0</v>
      </c>
      <c r="M23" s="97">
        <f>'7.b.Probabilidad'!M23</f>
        <v>0</v>
      </c>
      <c r="N23" s="97">
        <f>'7.b.Probabilidad'!N23</f>
        <v>0</v>
      </c>
      <c r="O23" s="115">
        <f>'7.b.Probabilidad'!S23</f>
        <v>1</v>
      </c>
      <c r="P23" s="115">
        <f>'7.c.Gravedad'!K23</f>
        <v>1</v>
      </c>
      <c r="Q23" s="116">
        <f t="shared" si="1"/>
        <v>1</v>
      </c>
      <c r="R23" s="117" t="s">
        <v>619</v>
      </c>
      <c r="S23" s="118"/>
      <c r="T23" s="118"/>
      <c r="U23" s="118"/>
      <c r="V23" s="118"/>
      <c r="W23" s="118"/>
      <c r="X23" s="118"/>
      <c r="Y23" s="119">
        <f>'7.b.Probabilidad'!Y23</f>
        <v>1</v>
      </c>
      <c r="Z23" s="119">
        <f>'7.c.Gravedad'!Q23</f>
        <v>1</v>
      </c>
      <c r="AA23" s="120">
        <f t="shared" si="0"/>
        <v>1</v>
      </c>
    </row>
    <row r="24" spans="2:27" ht="57.6">
      <c r="B24" s="96" t="s">
        <v>280</v>
      </c>
      <c r="C24" s="96" t="s">
        <v>516</v>
      </c>
      <c r="D24" s="96" t="s">
        <v>517</v>
      </c>
      <c r="E24" s="96" t="s">
        <v>474</v>
      </c>
      <c r="F24" s="96" t="s">
        <v>509</v>
      </c>
      <c r="G24" s="96" t="s">
        <v>518</v>
      </c>
      <c r="H24" s="96" t="s">
        <v>430</v>
      </c>
      <c r="I24" s="96">
        <f>'7.b.Probabilidad'!I24</f>
        <v>0</v>
      </c>
      <c r="J24" s="97">
        <f>'7.b.Probabilidad'!J24</f>
        <v>0</v>
      </c>
      <c r="K24" s="97">
        <f>'7.b.Probabilidad'!K24</f>
        <v>0</v>
      </c>
      <c r="L24" s="97">
        <f>'7.b.Probabilidad'!L24</f>
        <v>0</v>
      </c>
      <c r="M24" s="97">
        <f>'7.b.Probabilidad'!M24</f>
        <v>0</v>
      </c>
      <c r="N24" s="97">
        <f>'7.b.Probabilidad'!N24</f>
        <v>0</v>
      </c>
      <c r="O24" s="115">
        <f>'7.b.Probabilidad'!S24</f>
        <v>1</v>
      </c>
      <c r="P24" s="115">
        <f>'7.c.Gravedad'!K24</f>
        <v>1</v>
      </c>
      <c r="Q24" s="116">
        <f t="shared" si="1"/>
        <v>1</v>
      </c>
      <c r="R24" s="117" t="s">
        <v>619</v>
      </c>
      <c r="S24" s="118"/>
      <c r="T24" s="118"/>
      <c r="U24" s="118"/>
      <c r="V24" s="118"/>
      <c r="W24" s="118"/>
      <c r="X24" s="118"/>
      <c r="Y24" s="119">
        <f>'7.b.Probabilidad'!Y24</f>
        <v>1</v>
      </c>
      <c r="Z24" s="119">
        <f>'7.c.Gravedad'!Q24</f>
        <v>1</v>
      </c>
      <c r="AA24" s="120">
        <f t="shared" si="0"/>
        <v>1</v>
      </c>
    </row>
    <row r="25" spans="2:27" ht="57.6">
      <c r="B25" s="96" t="s">
        <v>280</v>
      </c>
      <c r="C25" s="96" t="s">
        <v>519</v>
      </c>
      <c r="D25" s="96" t="s">
        <v>520</v>
      </c>
      <c r="E25" s="96" t="s">
        <v>521</v>
      </c>
      <c r="F25" s="96" t="s">
        <v>428</v>
      </c>
      <c r="G25" s="96" t="s">
        <v>522</v>
      </c>
      <c r="H25" s="96" t="s">
        <v>430</v>
      </c>
      <c r="I25" s="96">
        <f>'7.b.Probabilidad'!I25</f>
        <v>0</v>
      </c>
      <c r="J25" s="97">
        <f>'7.b.Probabilidad'!J25</f>
        <v>0</v>
      </c>
      <c r="K25" s="97">
        <f>'7.b.Probabilidad'!K25</f>
        <v>0</v>
      </c>
      <c r="L25" s="97">
        <f>'7.b.Probabilidad'!L25</f>
        <v>0</v>
      </c>
      <c r="M25" s="97">
        <f>'7.b.Probabilidad'!M25</f>
        <v>0</v>
      </c>
      <c r="N25" s="97">
        <f>'7.b.Probabilidad'!N25</f>
        <v>0</v>
      </c>
      <c r="O25" s="115">
        <f>'7.b.Probabilidad'!S25</f>
        <v>1</v>
      </c>
      <c r="P25" s="115">
        <f>'7.c.Gravedad'!K25</f>
        <v>1</v>
      </c>
      <c r="Q25" s="116">
        <f t="shared" si="1"/>
        <v>1</v>
      </c>
      <c r="R25" s="117" t="s">
        <v>619</v>
      </c>
      <c r="S25" s="118"/>
      <c r="T25" s="118"/>
      <c r="U25" s="118"/>
      <c r="V25" s="118"/>
      <c r="W25" s="118"/>
      <c r="X25" s="118"/>
      <c r="Y25" s="119">
        <f>'7.b.Probabilidad'!Y25</f>
        <v>1</v>
      </c>
      <c r="Z25" s="119">
        <f>'7.c.Gravedad'!Q25</f>
        <v>1</v>
      </c>
      <c r="AA25" s="120">
        <f t="shared" si="0"/>
        <v>1</v>
      </c>
    </row>
    <row r="26" spans="2:27" ht="57.6">
      <c r="B26" s="96" t="s">
        <v>280</v>
      </c>
      <c r="C26" s="96" t="s">
        <v>523</v>
      </c>
      <c r="D26" s="96" t="s">
        <v>481</v>
      </c>
      <c r="E26" s="96" t="s">
        <v>524</v>
      </c>
      <c r="F26" s="96" t="s">
        <v>598</v>
      </c>
      <c r="G26" s="96" t="s">
        <v>525</v>
      </c>
      <c r="H26" s="96" t="s">
        <v>430</v>
      </c>
      <c r="I26" s="96">
        <f>'7.b.Probabilidad'!I26</f>
        <v>0</v>
      </c>
      <c r="J26" s="97">
        <f>'7.b.Probabilidad'!J26</f>
        <v>0</v>
      </c>
      <c r="K26" s="97">
        <f>'7.b.Probabilidad'!K26</f>
        <v>0</v>
      </c>
      <c r="L26" s="97">
        <f>'7.b.Probabilidad'!L26</f>
        <v>0</v>
      </c>
      <c r="M26" s="97">
        <f>'7.b.Probabilidad'!M26</f>
        <v>0</v>
      </c>
      <c r="N26" s="97">
        <f>'7.b.Probabilidad'!N26</f>
        <v>0</v>
      </c>
      <c r="O26" s="115">
        <f>'7.b.Probabilidad'!S26</f>
        <v>1</v>
      </c>
      <c r="P26" s="115">
        <f>'7.c.Gravedad'!K26</f>
        <v>1</v>
      </c>
      <c r="Q26" s="116">
        <f t="shared" si="1"/>
        <v>1</v>
      </c>
      <c r="R26" s="117" t="s">
        <v>619</v>
      </c>
      <c r="S26" s="118"/>
      <c r="T26" s="118"/>
      <c r="U26" s="118"/>
      <c r="V26" s="118"/>
      <c r="W26" s="118"/>
      <c r="X26" s="118"/>
      <c r="Y26" s="119">
        <f>'7.b.Probabilidad'!Y26</f>
        <v>1</v>
      </c>
      <c r="Z26" s="119">
        <f>'7.c.Gravedad'!Q26</f>
        <v>1</v>
      </c>
      <c r="AA26" s="120">
        <f t="shared" si="0"/>
        <v>1</v>
      </c>
    </row>
    <row r="27" spans="2:27" ht="72">
      <c r="B27" s="96" t="s">
        <v>280</v>
      </c>
      <c r="C27" s="96" t="s">
        <v>526</v>
      </c>
      <c r="D27" s="96" t="s">
        <v>527</v>
      </c>
      <c r="E27" s="96" t="s">
        <v>528</v>
      </c>
      <c r="F27" s="96" t="s">
        <v>529</v>
      </c>
      <c r="G27" s="96" t="s">
        <v>530</v>
      </c>
      <c r="H27" s="96" t="s">
        <v>430</v>
      </c>
      <c r="I27" s="96">
        <f>'7.b.Probabilidad'!I27</f>
        <v>0</v>
      </c>
      <c r="J27" s="97">
        <f>'7.b.Probabilidad'!J27</f>
        <v>0</v>
      </c>
      <c r="K27" s="97">
        <f>'7.b.Probabilidad'!K27</f>
        <v>0</v>
      </c>
      <c r="L27" s="97">
        <f>'7.b.Probabilidad'!L27</f>
        <v>0</v>
      </c>
      <c r="M27" s="97">
        <f>'7.b.Probabilidad'!M27</f>
        <v>0</v>
      </c>
      <c r="N27" s="97">
        <f>'7.b.Probabilidad'!N27</f>
        <v>0</v>
      </c>
      <c r="O27" s="115">
        <f>'7.b.Probabilidad'!S27</f>
        <v>1</v>
      </c>
      <c r="P27" s="115">
        <f>'7.c.Gravedad'!K27</f>
        <v>1</v>
      </c>
      <c r="Q27" s="116">
        <f t="shared" si="1"/>
        <v>1</v>
      </c>
      <c r="R27" s="117" t="s">
        <v>619</v>
      </c>
      <c r="S27" s="118"/>
      <c r="T27" s="118"/>
      <c r="U27" s="118"/>
      <c r="V27" s="118"/>
      <c r="W27" s="118"/>
      <c r="X27" s="118"/>
      <c r="Y27" s="119">
        <f>'7.b.Probabilidad'!Y27</f>
        <v>1</v>
      </c>
      <c r="Z27" s="119">
        <f>'7.c.Gravedad'!Q27</f>
        <v>1</v>
      </c>
      <c r="AA27" s="120">
        <f t="shared" si="0"/>
        <v>1</v>
      </c>
    </row>
    <row r="28" spans="2:27" ht="86.4">
      <c r="B28" s="96" t="s">
        <v>280</v>
      </c>
      <c r="C28" s="96" t="s">
        <v>531</v>
      </c>
      <c r="D28" s="96" t="s">
        <v>481</v>
      </c>
      <c r="E28" s="96" t="s">
        <v>524</v>
      </c>
      <c r="F28" s="96" t="s">
        <v>598</v>
      </c>
      <c r="G28" s="96" t="s">
        <v>532</v>
      </c>
      <c r="H28" s="96" t="s">
        <v>486</v>
      </c>
      <c r="I28" s="96">
        <f>'7.b.Probabilidad'!I28</f>
        <v>0</v>
      </c>
      <c r="J28" s="97">
        <f>'7.b.Probabilidad'!J28</f>
        <v>0</v>
      </c>
      <c r="K28" s="97">
        <f>'7.b.Probabilidad'!K28</f>
        <v>0</v>
      </c>
      <c r="L28" s="97">
        <f>'7.b.Probabilidad'!L28</f>
        <v>0</v>
      </c>
      <c r="M28" s="97">
        <f>'7.b.Probabilidad'!M28</f>
        <v>0</v>
      </c>
      <c r="N28" s="97">
        <f>'7.b.Probabilidad'!N28</f>
        <v>0</v>
      </c>
      <c r="O28" s="115">
        <f>'7.b.Probabilidad'!S28</f>
        <v>1</v>
      </c>
      <c r="P28" s="115">
        <f>'7.c.Gravedad'!K28</f>
        <v>1</v>
      </c>
      <c r="Q28" s="116">
        <f t="shared" si="1"/>
        <v>1</v>
      </c>
      <c r="R28" s="117" t="s">
        <v>619</v>
      </c>
      <c r="S28" s="118"/>
      <c r="T28" s="118"/>
      <c r="U28" s="118"/>
      <c r="V28" s="118"/>
      <c r="W28" s="118"/>
      <c r="X28" s="118"/>
      <c r="Y28" s="119">
        <f>'7.b.Probabilidad'!Y28</f>
        <v>1</v>
      </c>
      <c r="Z28" s="119">
        <f>'7.c.Gravedad'!Q28</f>
        <v>1</v>
      </c>
      <c r="AA28" s="120">
        <f t="shared" si="0"/>
        <v>1</v>
      </c>
    </row>
    <row r="29" spans="2:27" ht="57.6">
      <c r="B29" s="96" t="s">
        <v>533</v>
      </c>
      <c r="C29" s="96" t="s">
        <v>534</v>
      </c>
      <c r="D29" s="96" t="s">
        <v>458</v>
      </c>
      <c r="E29" s="96" t="s">
        <v>535</v>
      </c>
      <c r="F29" s="96" t="s">
        <v>428</v>
      </c>
      <c r="G29" s="96" t="s">
        <v>623</v>
      </c>
      <c r="H29" s="96" t="s">
        <v>430</v>
      </c>
      <c r="I29" s="96">
        <f>'7.b.Probabilidad'!I29</f>
        <v>0</v>
      </c>
      <c r="J29" s="97">
        <f>'7.b.Probabilidad'!J29</f>
        <v>0</v>
      </c>
      <c r="K29" s="97">
        <f>'7.b.Probabilidad'!K29</f>
        <v>0</v>
      </c>
      <c r="L29" s="97">
        <f>'7.b.Probabilidad'!L29</f>
        <v>0</v>
      </c>
      <c r="M29" s="97">
        <f>'7.b.Probabilidad'!M29</f>
        <v>0</v>
      </c>
      <c r="N29" s="97">
        <f>'7.b.Probabilidad'!N29</f>
        <v>0</v>
      </c>
      <c r="O29" s="115">
        <f>'7.b.Probabilidad'!S29</f>
        <v>1</v>
      </c>
      <c r="P29" s="115">
        <f>'7.c.Gravedad'!K29</f>
        <v>1</v>
      </c>
      <c r="Q29" s="116">
        <f t="shared" si="1"/>
        <v>1</v>
      </c>
      <c r="R29" s="117" t="s">
        <v>619</v>
      </c>
      <c r="S29" s="118"/>
      <c r="T29" s="118"/>
      <c r="U29" s="118"/>
      <c r="V29" s="118"/>
      <c r="W29" s="118"/>
      <c r="X29" s="118"/>
      <c r="Y29" s="119">
        <f>'7.b.Probabilidad'!Y29</f>
        <v>1</v>
      </c>
      <c r="Z29" s="119">
        <f>'7.c.Gravedad'!Q29</f>
        <v>1</v>
      </c>
      <c r="AA29" s="120">
        <f t="shared" si="0"/>
        <v>1</v>
      </c>
    </row>
    <row r="30" spans="2:27" ht="43.2">
      <c r="B30" s="96" t="s">
        <v>533</v>
      </c>
      <c r="C30" s="96" t="s">
        <v>537</v>
      </c>
      <c r="D30" s="96" t="s">
        <v>466</v>
      </c>
      <c r="E30" s="96" t="s">
        <v>467</v>
      </c>
      <c r="F30" s="96" t="s">
        <v>596</v>
      </c>
      <c r="G30" s="96" t="s">
        <v>623</v>
      </c>
      <c r="H30" s="96" t="s">
        <v>430</v>
      </c>
      <c r="I30" s="96">
        <f>'7.b.Probabilidad'!I30</f>
        <v>0</v>
      </c>
      <c r="J30" s="97">
        <f>'7.b.Probabilidad'!J30</f>
        <v>0</v>
      </c>
      <c r="K30" s="97">
        <f>'7.b.Probabilidad'!K30</f>
        <v>0</v>
      </c>
      <c r="L30" s="97">
        <f>'7.b.Probabilidad'!L30</f>
        <v>0</v>
      </c>
      <c r="M30" s="97">
        <f>'7.b.Probabilidad'!M30</f>
        <v>0</v>
      </c>
      <c r="N30" s="97">
        <f>'7.b.Probabilidad'!N30</f>
        <v>0</v>
      </c>
      <c r="O30" s="115">
        <f>'7.b.Probabilidad'!S30</f>
        <v>1</v>
      </c>
      <c r="P30" s="115">
        <f>'7.c.Gravedad'!K30</f>
        <v>1</v>
      </c>
      <c r="Q30" s="116">
        <f t="shared" si="1"/>
        <v>1</v>
      </c>
      <c r="R30" s="117" t="s">
        <v>619</v>
      </c>
      <c r="S30" s="118"/>
      <c r="T30" s="118"/>
      <c r="U30" s="118"/>
      <c r="V30" s="118"/>
      <c r="W30" s="118"/>
      <c r="X30" s="118"/>
      <c r="Y30" s="119">
        <f>'7.b.Probabilidad'!Y30</f>
        <v>1</v>
      </c>
      <c r="Z30" s="119">
        <f>'7.c.Gravedad'!Q30</f>
        <v>1</v>
      </c>
      <c r="AA30" s="120">
        <f t="shared" si="0"/>
        <v>1</v>
      </c>
    </row>
    <row r="31" spans="2:27" ht="57.6">
      <c r="B31" s="96" t="s">
        <v>533</v>
      </c>
      <c r="C31" s="96" t="s">
        <v>538</v>
      </c>
      <c r="D31" s="96" t="s">
        <v>539</v>
      </c>
      <c r="E31" s="96" t="s">
        <v>540</v>
      </c>
      <c r="F31" s="96" t="s">
        <v>596</v>
      </c>
      <c r="G31" s="96" t="s">
        <v>541</v>
      </c>
      <c r="H31" s="96" t="s">
        <v>430</v>
      </c>
      <c r="I31" s="96">
        <f>'7.b.Probabilidad'!I31</f>
        <v>0</v>
      </c>
      <c r="J31" s="97">
        <f>'7.b.Probabilidad'!J31</f>
        <v>0</v>
      </c>
      <c r="K31" s="97">
        <f>'7.b.Probabilidad'!K31</f>
        <v>0</v>
      </c>
      <c r="L31" s="97">
        <f>'7.b.Probabilidad'!L31</f>
        <v>0</v>
      </c>
      <c r="M31" s="97">
        <f>'7.b.Probabilidad'!M31</f>
        <v>0</v>
      </c>
      <c r="N31" s="97">
        <f>'7.b.Probabilidad'!N31</f>
        <v>0</v>
      </c>
      <c r="O31" s="115">
        <f>'7.b.Probabilidad'!S31</f>
        <v>1</v>
      </c>
      <c r="P31" s="115">
        <f>'7.c.Gravedad'!K31</f>
        <v>1</v>
      </c>
      <c r="Q31" s="116">
        <f t="shared" si="1"/>
        <v>1</v>
      </c>
      <c r="R31" s="117" t="s">
        <v>619</v>
      </c>
      <c r="S31" s="118"/>
      <c r="T31" s="118"/>
      <c r="U31" s="118"/>
      <c r="V31" s="118"/>
      <c r="W31" s="118"/>
      <c r="X31" s="118"/>
      <c r="Y31" s="119">
        <f>'7.b.Probabilidad'!Y31</f>
        <v>1</v>
      </c>
      <c r="Z31" s="119">
        <f>'7.c.Gravedad'!Q31</f>
        <v>1</v>
      </c>
      <c r="AA31" s="120">
        <f t="shared" si="0"/>
        <v>1</v>
      </c>
    </row>
    <row r="32" spans="2:27" ht="72">
      <c r="B32" s="96" t="s">
        <v>533</v>
      </c>
      <c r="C32" s="96" t="s">
        <v>542</v>
      </c>
      <c r="D32" s="96" t="s">
        <v>543</v>
      </c>
      <c r="E32" s="96" t="s">
        <v>544</v>
      </c>
      <c r="F32" s="96" t="s">
        <v>596</v>
      </c>
      <c r="G32" s="96" t="s">
        <v>541</v>
      </c>
      <c r="H32" s="96" t="s">
        <v>430</v>
      </c>
      <c r="I32" s="96">
        <f>'7.b.Probabilidad'!I32</f>
        <v>0</v>
      </c>
      <c r="J32" s="97">
        <f>'7.b.Probabilidad'!J32</f>
        <v>0</v>
      </c>
      <c r="K32" s="97">
        <f>'7.b.Probabilidad'!K32</f>
        <v>0</v>
      </c>
      <c r="L32" s="97">
        <f>'7.b.Probabilidad'!L32</f>
        <v>0</v>
      </c>
      <c r="M32" s="97">
        <f>'7.b.Probabilidad'!M32</f>
        <v>0</v>
      </c>
      <c r="N32" s="97">
        <f>'7.b.Probabilidad'!N32</f>
        <v>0</v>
      </c>
      <c r="O32" s="115">
        <f>'7.b.Probabilidad'!S32</f>
        <v>1</v>
      </c>
      <c r="P32" s="115">
        <f>'7.c.Gravedad'!K32</f>
        <v>1</v>
      </c>
      <c r="Q32" s="116">
        <f t="shared" si="1"/>
        <v>1</v>
      </c>
      <c r="R32" s="117" t="s">
        <v>619</v>
      </c>
      <c r="S32" s="118"/>
      <c r="T32" s="118"/>
      <c r="U32" s="118"/>
      <c r="V32" s="118"/>
      <c r="W32" s="118"/>
      <c r="X32" s="118"/>
      <c r="Y32" s="119">
        <f>'7.b.Probabilidad'!Y32</f>
        <v>1</v>
      </c>
      <c r="Z32" s="119">
        <f>'7.c.Gravedad'!Q32</f>
        <v>1</v>
      </c>
      <c r="AA32" s="120">
        <f t="shared" si="0"/>
        <v>1</v>
      </c>
    </row>
    <row r="33" spans="2:27" ht="43.2">
      <c r="B33" s="96" t="s">
        <v>533</v>
      </c>
      <c r="C33" s="96" t="s">
        <v>545</v>
      </c>
      <c r="D33" s="96" t="s">
        <v>546</v>
      </c>
      <c r="E33" s="96" t="s">
        <v>547</v>
      </c>
      <c r="F33" s="96" t="s">
        <v>548</v>
      </c>
      <c r="G33" s="96" t="s">
        <v>549</v>
      </c>
      <c r="H33" s="96" t="s">
        <v>430</v>
      </c>
      <c r="I33" s="96">
        <f>'7.b.Probabilidad'!I33</f>
        <v>0</v>
      </c>
      <c r="J33" s="97">
        <f>'7.b.Probabilidad'!J33</f>
        <v>0</v>
      </c>
      <c r="K33" s="97">
        <f>'7.b.Probabilidad'!K33</f>
        <v>0</v>
      </c>
      <c r="L33" s="97">
        <f>'7.b.Probabilidad'!L33</f>
        <v>0</v>
      </c>
      <c r="M33" s="97">
        <f>'7.b.Probabilidad'!M33</f>
        <v>0</v>
      </c>
      <c r="N33" s="97">
        <f>'7.b.Probabilidad'!N33</f>
        <v>0</v>
      </c>
      <c r="O33" s="115">
        <f>'7.b.Probabilidad'!S33</f>
        <v>1</v>
      </c>
      <c r="P33" s="115">
        <f>'7.c.Gravedad'!K33</f>
        <v>1</v>
      </c>
      <c r="Q33" s="116">
        <f t="shared" si="1"/>
        <v>1</v>
      </c>
      <c r="R33" s="117" t="s">
        <v>619</v>
      </c>
      <c r="S33" s="118"/>
      <c r="T33" s="118"/>
      <c r="U33" s="118"/>
      <c r="V33" s="118"/>
      <c r="W33" s="118"/>
      <c r="X33" s="118"/>
      <c r="Y33" s="119">
        <f>'7.b.Probabilidad'!Y33</f>
        <v>1</v>
      </c>
      <c r="Z33" s="119">
        <f>'7.c.Gravedad'!Q33</f>
        <v>1</v>
      </c>
      <c r="AA33" s="120">
        <f t="shared" si="0"/>
        <v>1</v>
      </c>
    </row>
    <row r="34" spans="2:27" ht="57.6">
      <c r="B34" s="96" t="s">
        <v>533</v>
      </c>
      <c r="C34" s="96" t="s">
        <v>550</v>
      </c>
      <c r="D34" s="96" t="s">
        <v>551</v>
      </c>
      <c r="E34" s="96" t="s">
        <v>552</v>
      </c>
      <c r="F34" s="96" t="s">
        <v>428</v>
      </c>
      <c r="G34" s="96" t="s">
        <v>623</v>
      </c>
      <c r="H34" s="96" t="s">
        <v>430</v>
      </c>
      <c r="I34" s="96">
        <f>'7.b.Probabilidad'!I34</f>
        <v>0</v>
      </c>
      <c r="J34" s="97">
        <f>'7.b.Probabilidad'!J34</f>
        <v>0</v>
      </c>
      <c r="K34" s="97">
        <f>'7.b.Probabilidad'!K34</f>
        <v>0</v>
      </c>
      <c r="L34" s="97">
        <f>'7.b.Probabilidad'!L34</f>
        <v>0</v>
      </c>
      <c r="M34" s="97">
        <f>'7.b.Probabilidad'!M34</f>
        <v>0</v>
      </c>
      <c r="N34" s="97">
        <f>'7.b.Probabilidad'!N34</f>
        <v>0</v>
      </c>
      <c r="O34" s="115">
        <f>'7.b.Probabilidad'!S34</f>
        <v>1</v>
      </c>
      <c r="P34" s="115">
        <f>'7.c.Gravedad'!K34</f>
        <v>1.5</v>
      </c>
      <c r="Q34" s="116">
        <f t="shared" si="1"/>
        <v>1.5</v>
      </c>
      <c r="R34" s="117" t="s">
        <v>619</v>
      </c>
      <c r="S34" s="118"/>
      <c r="T34" s="118"/>
      <c r="U34" s="118"/>
      <c r="V34" s="118"/>
      <c r="W34" s="118"/>
      <c r="X34" s="118"/>
      <c r="Y34" s="119">
        <f>'7.b.Probabilidad'!Y34</f>
        <v>1</v>
      </c>
      <c r="Z34" s="119">
        <f>'7.c.Gravedad'!Q34</f>
        <v>1.5</v>
      </c>
      <c r="AA34" s="120">
        <f t="shared" si="0"/>
        <v>1.5</v>
      </c>
    </row>
    <row r="35" spans="2:27" ht="86.4">
      <c r="B35" s="96" t="s">
        <v>533</v>
      </c>
      <c r="C35" s="96" t="s">
        <v>553</v>
      </c>
      <c r="D35" s="96" t="s">
        <v>554</v>
      </c>
      <c r="E35" s="96" t="s">
        <v>555</v>
      </c>
      <c r="F35" s="96" t="s">
        <v>597</v>
      </c>
      <c r="G35" s="96" t="s">
        <v>623</v>
      </c>
      <c r="H35" s="96" t="s">
        <v>430</v>
      </c>
      <c r="I35" s="96">
        <f>'7.b.Probabilidad'!I35</f>
        <v>0</v>
      </c>
      <c r="J35" s="97">
        <f>'7.b.Probabilidad'!J35</f>
        <v>0</v>
      </c>
      <c r="K35" s="97">
        <f>'7.b.Probabilidad'!K35</f>
        <v>0</v>
      </c>
      <c r="L35" s="97">
        <f>'7.b.Probabilidad'!L35</f>
        <v>0</v>
      </c>
      <c r="M35" s="97">
        <f>'7.b.Probabilidad'!M35</f>
        <v>0</v>
      </c>
      <c r="N35" s="97">
        <f>'7.b.Probabilidad'!N35</f>
        <v>0</v>
      </c>
      <c r="O35" s="115">
        <f>'7.b.Probabilidad'!S35</f>
        <v>1</v>
      </c>
      <c r="P35" s="115">
        <f>'7.c.Gravedad'!K35</f>
        <v>1.5</v>
      </c>
      <c r="Q35" s="116">
        <f t="shared" si="1"/>
        <v>1.5</v>
      </c>
      <c r="R35" s="117" t="s">
        <v>619</v>
      </c>
      <c r="S35" s="118"/>
      <c r="T35" s="118"/>
      <c r="U35" s="118"/>
      <c r="V35" s="118"/>
      <c r="W35" s="118"/>
      <c r="X35" s="118"/>
      <c r="Y35" s="119">
        <f>'7.b.Probabilidad'!Y35</f>
        <v>1</v>
      </c>
      <c r="Z35" s="119">
        <f>'7.c.Gravedad'!Q35</f>
        <v>1.5</v>
      </c>
      <c r="AA35" s="120">
        <f t="shared" si="0"/>
        <v>1.5</v>
      </c>
    </row>
    <row r="36" spans="2:27" ht="43.2">
      <c r="B36" s="96" t="s">
        <v>533</v>
      </c>
      <c r="C36" s="96" t="s">
        <v>556</v>
      </c>
      <c r="D36" s="96" t="s">
        <v>600</v>
      </c>
      <c r="E36" s="96" t="s">
        <v>601</v>
      </c>
      <c r="F36" s="96" t="s">
        <v>77</v>
      </c>
      <c r="G36" s="96" t="s">
        <v>559</v>
      </c>
      <c r="H36" s="96" t="s">
        <v>430</v>
      </c>
      <c r="I36" s="96">
        <f>'7.b.Probabilidad'!I36</f>
        <v>0</v>
      </c>
      <c r="J36" s="97">
        <f>'7.b.Probabilidad'!J36</f>
        <v>0</v>
      </c>
      <c r="K36" s="97">
        <f>'7.b.Probabilidad'!K36</f>
        <v>0</v>
      </c>
      <c r="L36" s="97">
        <f>'7.b.Probabilidad'!L36</f>
        <v>0</v>
      </c>
      <c r="M36" s="97">
        <f>'7.b.Probabilidad'!M36</f>
        <v>0</v>
      </c>
      <c r="N36" s="97">
        <f>'7.b.Probabilidad'!N36</f>
        <v>0</v>
      </c>
      <c r="O36" s="115">
        <f>'7.b.Probabilidad'!S36</f>
        <v>1</v>
      </c>
      <c r="P36" s="115">
        <f>'7.c.Gravedad'!K36</f>
        <v>1</v>
      </c>
      <c r="Q36" s="116">
        <f t="shared" si="1"/>
        <v>1</v>
      </c>
      <c r="R36" s="117" t="s">
        <v>619</v>
      </c>
      <c r="S36" s="118"/>
      <c r="T36" s="118"/>
      <c r="U36" s="118"/>
      <c r="V36" s="118"/>
      <c r="W36" s="118"/>
      <c r="X36" s="118"/>
      <c r="Y36" s="119">
        <f>'7.b.Probabilidad'!Y36</f>
        <v>1</v>
      </c>
      <c r="Z36" s="119">
        <f>'7.c.Gravedad'!Q36</f>
        <v>1</v>
      </c>
      <c r="AA36" s="120">
        <f t="shared" si="0"/>
        <v>1</v>
      </c>
    </row>
    <row r="37" spans="2:27" ht="57.6">
      <c r="B37" s="96" t="s">
        <v>533</v>
      </c>
      <c r="C37" s="96" t="s">
        <v>560</v>
      </c>
      <c r="D37" s="96" t="s">
        <v>481</v>
      </c>
      <c r="E37" s="96" t="s">
        <v>561</v>
      </c>
      <c r="F37" s="96" t="s">
        <v>598</v>
      </c>
      <c r="G37" s="96" t="s">
        <v>559</v>
      </c>
      <c r="H37" s="96" t="s">
        <v>430</v>
      </c>
      <c r="I37" s="96">
        <f>'7.b.Probabilidad'!I37</f>
        <v>0</v>
      </c>
      <c r="J37" s="97">
        <f>'7.b.Probabilidad'!J37</f>
        <v>0</v>
      </c>
      <c r="K37" s="97">
        <f>'7.b.Probabilidad'!K37</f>
        <v>0</v>
      </c>
      <c r="L37" s="97">
        <f>'7.b.Probabilidad'!L37</f>
        <v>0</v>
      </c>
      <c r="M37" s="97">
        <f>'7.b.Probabilidad'!M37</f>
        <v>0</v>
      </c>
      <c r="N37" s="97">
        <f>'7.b.Probabilidad'!N37</f>
        <v>0</v>
      </c>
      <c r="O37" s="115">
        <f>'7.b.Probabilidad'!S37</f>
        <v>1</v>
      </c>
      <c r="P37" s="115">
        <f>'7.c.Gravedad'!K37</f>
        <v>1</v>
      </c>
      <c r="Q37" s="116">
        <f t="shared" si="1"/>
        <v>1</v>
      </c>
      <c r="R37" s="117" t="s">
        <v>619</v>
      </c>
      <c r="S37" s="118"/>
      <c r="T37" s="118"/>
      <c r="U37" s="118"/>
      <c r="V37" s="118"/>
      <c r="W37" s="118"/>
      <c r="X37" s="118"/>
      <c r="Y37" s="119">
        <f>'7.b.Probabilidad'!Y37</f>
        <v>1</v>
      </c>
      <c r="Z37" s="119">
        <f>'7.c.Gravedad'!Q37</f>
        <v>1</v>
      </c>
      <c r="AA37" s="120">
        <f t="shared" si="0"/>
        <v>1</v>
      </c>
    </row>
    <row r="38" spans="2:27" ht="57.6">
      <c r="B38" s="96" t="s">
        <v>533</v>
      </c>
      <c r="C38" s="96" t="s">
        <v>562</v>
      </c>
      <c r="D38" s="96" t="s">
        <v>563</v>
      </c>
      <c r="E38" s="96" t="s">
        <v>564</v>
      </c>
      <c r="F38" s="96" t="s">
        <v>599</v>
      </c>
      <c r="G38" s="96" t="s">
        <v>624</v>
      </c>
      <c r="H38" s="96" t="s">
        <v>486</v>
      </c>
      <c r="I38" s="96">
        <f>'7.b.Probabilidad'!I38</f>
        <v>0</v>
      </c>
      <c r="J38" s="97">
        <f>'7.b.Probabilidad'!J38</f>
        <v>0</v>
      </c>
      <c r="K38" s="97">
        <f>'7.b.Probabilidad'!K38</f>
        <v>0</v>
      </c>
      <c r="L38" s="97">
        <f>'7.b.Probabilidad'!L38</f>
        <v>0</v>
      </c>
      <c r="M38" s="97">
        <f>'7.b.Probabilidad'!M38</f>
        <v>0</v>
      </c>
      <c r="N38" s="97">
        <f>'7.b.Probabilidad'!N38</f>
        <v>0</v>
      </c>
      <c r="O38" s="115">
        <f>'7.b.Probabilidad'!S38</f>
        <v>1</v>
      </c>
      <c r="P38" s="115">
        <f>'7.c.Gravedad'!K38</f>
        <v>1</v>
      </c>
      <c r="Q38" s="116">
        <f t="shared" si="1"/>
        <v>1</v>
      </c>
      <c r="R38" s="117" t="s">
        <v>619</v>
      </c>
      <c r="S38" s="118"/>
      <c r="T38" s="118"/>
      <c r="U38" s="118"/>
      <c r="V38" s="118"/>
      <c r="W38" s="118"/>
      <c r="X38" s="118"/>
      <c r="Y38" s="119">
        <f>'7.b.Probabilidad'!Y38</f>
        <v>1</v>
      </c>
      <c r="Z38" s="119">
        <f>'7.c.Gravedad'!Q38</f>
        <v>1</v>
      </c>
      <c r="AA38" s="120">
        <f t="shared" si="0"/>
        <v>1</v>
      </c>
    </row>
    <row r="39" spans="2:27" ht="72">
      <c r="B39" s="96" t="s">
        <v>533</v>
      </c>
      <c r="C39" s="96" t="s">
        <v>566</v>
      </c>
      <c r="D39" s="96" t="s">
        <v>567</v>
      </c>
      <c r="E39" s="96" t="s">
        <v>489</v>
      </c>
      <c r="F39" s="96" t="s">
        <v>568</v>
      </c>
      <c r="G39" s="96" t="s">
        <v>624</v>
      </c>
      <c r="H39" s="96" t="s">
        <v>486</v>
      </c>
      <c r="I39" s="96">
        <f>'7.b.Probabilidad'!I39</f>
        <v>0</v>
      </c>
      <c r="J39" s="97">
        <f>'7.b.Probabilidad'!J39</f>
        <v>0</v>
      </c>
      <c r="K39" s="97">
        <f>'7.b.Probabilidad'!K39</f>
        <v>0</v>
      </c>
      <c r="L39" s="97">
        <f>'7.b.Probabilidad'!L39</f>
        <v>0</v>
      </c>
      <c r="M39" s="97">
        <f>'7.b.Probabilidad'!M39</f>
        <v>0</v>
      </c>
      <c r="N39" s="97">
        <f>'7.b.Probabilidad'!N39</f>
        <v>0</v>
      </c>
      <c r="O39" s="115">
        <f>'7.b.Probabilidad'!S39</f>
        <v>1</v>
      </c>
      <c r="P39" s="115">
        <f>'7.c.Gravedad'!K39</f>
        <v>1.5</v>
      </c>
      <c r="Q39" s="116">
        <f t="shared" si="1"/>
        <v>1.5</v>
      </c>
      <c r="R39" s="117" t="s">
        <v>619</v>
      </c>
      <c r="S39" s="118"/>
      <c r="T39" s="118"/>
      <c r="U39" s="118"/>
      <c r="V39" s="118"/>
      <c r="W39" s="118"/>
      <c r="X39" s="118"/>
      <c r="Y39" s="119">
        <f>'7.b.Probabilidad'!Y39</f>
        <v>1</v>
      </c>
      <c r="Z39" s="119">
        <f>'7.c.Gravedad'!Q39</f>
        <v>1.5</v>
      </c>
      <c r="AA39" s="120">
        <f t="shared" si="0"/>
        <v>1.5</v>
      </c>
    </row>
    <row r="40" spans="2:27" ht="72">
      <c r="B40" s="96" t="s">
        <v>533</v>
      </c>
      <c r="C40" s="96" t="s">
        <v>569</v>
      </c>
      <c r="D40" s="96" t="s">
        <v>570</v>
      </c>
      <c r="E40" s="96" t="s">
        <v>571</v>
      </c>
      <c r="F40" s="96" t="s">
        <v>599</v>
      </c>
      <c r="G40" s="96" t="s">
        <v>624</v>
      </c>
      <c r="H40" s="96" t="s">
        <v>486</v>
      </c>
      <c r="I40" s="96">
        <f>'7.b.Probabilidad'!I40</f>
        <v>0</v>
      </c>
      <c r="J40" s="97">
        <f>'7.b.Probabilidad'!J40</f>
        <v>0</v>
      </c>
      <c r="K40" s="97">
        <f>'7.b.Probabilidad'!K40</f>
        <v>0</v>
      </c>
      <c r="L40" s="97">
        <f>'7.b.Probabilidad'!L40</f>
        <v>0</v>
      </c>
      <c r="M40" s="97">
        <f>'7.b.Probabilidad'!M40</f>
        <v>0</v>
      </c>
      <c r="N40" s="97">
        <f>'7.b.Probabilidad'!N40</f>
        <v>0</v>
      </c>
      <c r="O40" s="115">
        <f>'7.b.Probabilidad'!S40</f>
        <v>1</v>
      </c>
      <c r="P40" s="115">
        <f>'7.c.Gravedad'!K40</f>
        <v>1</v>
      </c>
      <c r="Q40" s="116">
        <f t="shared" si="1"/>
        <v>1</v>
      </c>
      <c r="R40" s="117" t="s">
        <v>619</v>
      </c>
      <c r="S40" s="118"/>
      <c r="T40" s="118"/>
      <c r="U40" s="118"/>
      <c r="V40" s="118"/>
      <c r="W40" s="118"/>
      <c r="X40" s="118"/>
      <c r="Y40" s="119">
        <f>'7.b.Probabilidad'!Y40</f>
        <v>1</v>
      </c>
      <c r="Z40" s="119">
        <f>'7.c.Gravedad'!Q40</f>
        <v>1</v>
      </c>
      <c r="AA40" s="120">
        <f t="shared" si="0"/>
        <v>1</v>
      </c>
    </row>
    <row r="41" spans="2:27" ht="72">
      <c r="B41" s="96" t="s">
        <v>533</v>
      </c>
      <c r="C41" s="96" t="s">
        <v>572</v>
      </c>
      <c r="D41" s="96" t="s">
        <v>573</v>
      </c>
      <c r="E41" s="96" t="s">
        <v>574</v>
      </c>
      <c r="F41" s="96" t="s">
        <v>568</v>
      </c>
      <c r="G41" s="96" t="s">
        <v>575</v>
      </c>
      <c r="H41" s="96" t="s">
        <v>486</v>
      </c>
      <c r="I41" s="96">
        <f>'7.b.Probabilidad'!I41</f>
        <v>0</v>
      </c>
      <c r="J41" s="97">
        <f>'7.b.Probabilidad'!J41</f>
        <v>0</v>
      </c>
      <c r="K41" s="97">
        <f>'7.b.Probabilidad'!K41</f>
        <v>0</v>
      </c>
      <c r="L41" s="97">
        <f>'7.b.Probabilidad'!L41</f>
        <v>0</v>
      </c>
      <c r="M41" s="97">
        <f>'7.b.Probabilidad'!M41</f>
        <v>0</v>
      </c>
      <c r="N41" s="97">
        <f>'7.b.Probabilidad'!N41</f>
        <v>0</v>
      </c>
      <c r="O41" s="115">
        <f>'7.b.Probabilidad'!S41</f>
        <v>1</v>
      </c>
      <c r="P41" s="115">
        <f>'7.c.Gravedad'!K41</f>
        <v>1.5</v>
      </c>
      <c r="Q41" s="116">
        <f t="shared" si="1"/>
        <v>1.5</v>
      </c>
      <c r="R41" s="117" t="s">
        <v>619</v>
      </c>
      <c r="S41" s="118"/>
      <c r="T41" s="118"/>
      <c r="U41" s="118"/>
      <c r="V41" s="118"/>
      <c r="W41" s="118"/>
      <c r="X41" s="118"/>
      <c r="Y41" s="119">
        <f>'7.b.Probabilidad'!Y41</f>
        <v>1</v>
      </c>
      <c r="Z41" s="119">
        <f>'7.c.Gravedad'!Q41</f>
        <v>1.5</v>
      </c>
      <c r="AA41" s="120">
        <f t="shared" si="0"/>
        <v>1.5</v>
      </c>
    </row>
    <row r="42" spans="2:27" ht="86.4">
      <c r="B42" s="96" t="s">
        <v>533</v>
      </c>
      <c r="C42" s="96" t="s">
        <v>576</v>
      </c>
      <c r="D42" s="96" t="s">
        <v>577</v>
      </c>
      <c r="E42" s="96" t="s">
        <v>578</v>
      </c>
      <c r="F42" s="96" t="s">
        <v>599</v>
      </c>
      <c r="G42" s="96" t="s">
        <v>624</v>
      </c>
      <c r="H42" s="96" t="s">
        <v>486</v>
      </c>
      <c r="I42" s="96">
        <f>'7.b.Probabilidad'!I42</f>
        <v>0</v>
      </c>
      <c r="J42" s="97">
        <f>'7.b.Probabilidad'!J42</f>
        <v>0</v>
      </c>
      <c r="K42" s="97">
        <f>'7.b.Probabilidad'!K42</f>
        <v>0</v>
      </c>
      <c r="L42" s="97">
        <f>'7.b.Probabilidad'!L42</f>
        <v>0</v>
      </c>
      <c r="M42" s="97">
        <f>'7.b.Probabilidad'!M42</f>
        <v>0</v>
      </c>
      <c r="N42" s="97">
        <f>'7.b.Probabilidad'!N42</f>
        <v>0</v>
      </c>
      <c r="O42" s="115">
        <f>'7.b.Probabilidad'!S42</f>
        <v>1</v>
      </c>
      <c r="P42" s="115">
        <f>'7.c.Gravedad'!K42</f>
        <v>1</v>
      </c>
      <c r="Q42" s="116">
        <f t="shared" si="1"/>
        <v>1</v>
      </c>
      <c r="R42" s="117" t="s">
        <v>619</v>
      </c>
      <c r="S42" s="118"/>
      <c r="T42" s="118"/>
      <c r="U42" s="118"/>
      <c r="V42" s="118"/>
      <c r="W42" s="118"/>
      <c r="X42" s="118"/>
      <c r="Y42" s="119">
        <f>'7.b.Probabilidad'!Y42</f>
        <v>1</v>
      </c>
      <c r="Z42" s="119">
        <f>'7.c.Gravedad'!Q42</f>
        <v>1</v>
      </c>
      <c r="AA42" s="120">
        <f t="shared" si="0"/>
        <v>1</v>
      </c>
    </row>
    <row r="43" spans="2:27" ht="72">
      <c r="B43" s="96" t="s">
        <v>533</v>
      </c>
      <c r="C43" s="96" t="s">
        <v>579</v>
      </c>
      <c r="D43" s="96" t="s">
        <v>481</v>
      </c>
      <c r="E43" s="96" t="s">
        <v>580</v>
      </c>
      <c r="F43" s="96" t="s">
        <v>598</v>
      </c>
      <c r="G43" s="96" t="s">
        <v>581</v>
      </c>
      <c r="H43" s="96" t="s">
        <v>486</v>
      </c>
      <c r="I43" s="96">
        <f>'7.b.Probabilidad'!I43</f>
        <v>0</v>
      </c>
      <c r="J43" s="97">
        <f>'7.b.Probabilidad'!J43</f>
        <v>0</v>
      </c>
      <c r="K43" s="97">
        <f>'7.b.Probabilidad'!K43</f>
        <v>0</v>
      </c>
      <c r="L43" s="97">
        <f>'7.b.Probabilidad'!L43</f>
        <v>0</v>
      </c>
      <c r="M43" s="97">
        <f>'7.b.Probabilidad'!M43</f>
        <v>0</v>
      </c>
      <c r="N43" s="97">
        <f>'7.b.Probabilidad'!N43</f>
        <v>0</v>
      </c>
      <c r="O43" s="115">
        <f>'7.b.Probabilidad'!S43</f>
        <v>1</v>
      </c>
      <c r="P43" s="115">
        <f>'7.c.Gravedad'!K43</f>
        <v>1.5</v>
      </c>
      <c r="Q43" s="116">
        <f t="shared" si="1"/>
        <v>1.5</v>
      </c>
      <c r="R43" s="117" t="s">
        <v>619</v>
      </c>
      <c r="S43" s="118"/>
      <c r="T43" s="118"/>
      <c r="U43" s="118"/>
      <c r="V43" s="118"/>
      <c r="W43" s="118"/>
      <c r="X43" s="118"/>
      <c r="Y43" s="119">
        <f>'7.b.Probabilidad'!Y43</f>
        <v>1</v>
      </c>
      <c r="Z43" s="119">
        <f>'7.c.Gravedad'!Q43</f>
        <v>1.5</v>
      </c>
      <c r="AA43" s="120">
        <f t="shared" si="0"/>
        <v>1.5</v>
      </c>
    </row>
    <row r="44" spans="2:27" ht="75" customHeight="1">
      <c r="B44" s="96">
        <f>'7.b.Probabilidad'!B44</f>
        <v>0</v>
      </c>
      <c r="C44" s="96">
        <f>'7.b.Probabilidad'!C44</f>
        <v>0</v>
      </c>
      <c r="D44" s="96">
        <f>'7.b.Probabilidad'!D44</f>
        <v>0</v>
      </c>
      <c r="E44" s="96">
        <f>'7.b.Probabilidad'!E44</f>
        <v>0</v>
      </c>
      <c r="F44" s="96">
        <f>'7.b.Probabilidad'!F44</f>
        <v>0</v>
      </c>
      <c r="G44" s="96">
        <f>'7.b.Probabilidad'!G44</f>
        <v>0</v>
      </c>
      <c r="H44" s="96">
        <f>'7.b.Probabilidad'!H44</f>
        <v>0</v>
      </c>
      <c r="I44" s="96">
        <f>'7.b.Probabilidad'!I44</f>
        <v>0</v>
      </c>
      <c r="J44" s="97">
        <f>'7.b.Probabilidad'!J44</f>
        <v>0</v>
      </c>
      <c r="K44" s="97">
        <f>'7.b.Probabilidad'!K44</f>
        <v>0</v>
      </c>
      <c r="L44" s="97">
        <f>'7.b.Probabilidad'!L44</f>
        <v>0</v>
      </c>
      <c r="M44" s="97">
        <f>'7.b.Probabilidad'!M44</f>
        <v>0</v>
      </c>
      <c r="N44" s="97">
        <f>'7.b.Probabilidad'!N44</f>
        <v>0</v>
      </c>
      <c r="O44" s="115">
        <f>'7.b.Probabilidad'!S44</f>
        <v>1</v>
      </c>
      <c r="P44" s="115">
        <f>'7.c.Gravedad'!K44</f>
        <v>1.5</v>
      </c>
      <c r="Q44" s="116">
        <f t="shared" si="1"/>
        <v>1.5</v>
      </c>
      <c r="R44" s="117" t="s">
        <v>619</v>
      </c>
      <c r="S44" s="118"/>
      <c r="T44" s="118"/>
      <c r="U44" s="118"/>
      <c r="V44" s="118"/>
      <c r="W44" s="118"/>
      <c r="X44" s="118"/>
      <c r="Y44" s="119">
        <f>'7.b.Probabilidad'!Y44</f>
        <v>1</v>
      </c>
      <c r="Z44" s="119">
        <f>'7.c.Gravedad'!Q44</f>
        <v>1.5</v>
      </c>
      <c r="AA44" s="120">
        <f t="shared" si="0"/>
        <v>1.5</v>
      </c>
    </row>
    <row r="45" spans="2:27" ht="75" customHeight="1">
      <c r="B45" s="96">
        <f>'7.b.Probabilidad'!B45</f>
        <v>0</v>
      </c>
      <c r="C45" s="96">
        <f>'7.b.Probabilidad'!C45</f>
        <v>0</v>
      </c>
      <c r="D45" s="96">
        <f>'7.b.Probabilidad'!D45</f>
        <v>0</v>
      </c>
      <c r="E45" s="96">
        <f>'7.b.Probabilidad'!E45</f>
        <v>0</v>
      </c>
      <c r="F45" s="96">
        <f>'7.b.Probabilidad'!F45</f>
        <v>0</v>
      </c>
      <c r="G45" s="96">
        <f>'7.b.Probabilidad'!G45</f>
        <v>0</v>
      </c>
      <c r="H45" s="96">
        <f>'7.b.Probabilidad'!H45</f>
        <v>0</v>
      </c>
      <c r="I45" s="96">
        <f>'7.b.Probabilidad'!I45</f>
        <v>0</v>
      </c>
      <c r="J45" s="97">
        <f>'7.b.Probabilidad'!J45</f>
        <v>0</v>
      </c>
      <c r="K45" s="97">
        <f>'7.b.Probabilidad'!K45</f>
        <v>0</v>
      </c>
      <c r="L45" s="97">
        <f>'7.b.Probabilidad'!L45</f>
        <v>0</v>
      </c>
      <c r="M45" s="97">
        <f>'7.b.Probabilidad'!M45</f>
        <v>0</v>
      </c>
      <c r="N45" s="97">
        <f>'7.b.Probabilidad'!N45</f>
        <v>0</v>
      </c>
      <c r="O45" s="115">
        <f>'7.b.Probabilidad'!S45</f>
        <v>1</v>
      </c>
      <c r="P45" s="115">
        <f>'7.c.Gravedad'!K45</f>
        <v>1.5</v>
      </c>
      <c r="Q45" s="116">
        <f t="shared" si="1"/>
        <v>1.5</v>
      </c>
      <c r="R45" s="117" t="s">
        <v>619</v>
      </c>
      <c r="S45" s="118"/>
      <c r="T45" s="118"/>
      <c r="U45" s="118"/>
      <c r="V45" s="118"/>
      <c r="W45" s="118"/>
      <c r="X45" s="118"/>
      <c r="Y45" s="119">
        <f>'7.b.Probabilidad'!Y45</f>
        <v>1</v>
      </c>
      <c r="Z45" s="119">
        <f>'7.c.Gravedad'!Q45</f>
        <v>1.5</v>
      </c>
      <c r="AA45" s="120">
        <f t="shared" si="0"/>
        <v>1.5</v>
      </c>
    </row>
    <row r="46" spans="2:27" ht="75" customHeight="1">
      <c r="B46" s="96">
        <f>'7.b.Probabilidad'!B46</f>
        <v>0</v>
      </c>
      <c r="C46" s="96">
        <f>'7.b.Probabilidad'!C46</f>
        <v>0</v>
      </c>
      <c r="D46" s="96">
        <f>'7.b.Probabilidad'!D46</f>
        <v>0</v>
      </c>
      <c r="E46" s="96">
        <f>'7.b.Probabilidad'!E46</f>
        <v>0</v>
      </c>
      <c r="F46" s="96">
        <f>'7.b.Probabilidad'!F46</f>
        <v>0</v>
      </c>
      <c r="G46" s="96">
        <f>'7.b.Probabilidad'!G46</f>
        <v>0</v>
      </c>
      <c r="H46" s="96">
        <f>'7.b.Probabilidad'!H46</f>
        <v>0</v>
      </c>
      <c r="I46" s="96">
        <f>'7.b.Probabilidad'!I46</f>
        <v>0</v>
      </c>
      <c r="J46" s="97">
        <f>'7.b.Probabilidad'!J46</f>
        <v>0</v>
      </c>
      <c r="K46" s="97">
        <f>'7.b.Probabilidad'!K46</f>
        <v>0</v>
      </c>
      <c r="L46" s="97">
        <f>'7.b.Probabilidad'!L46</f>
        <v>0</v>
      </c>
      <c r="M46" s="97">
        <f>'7.b.Probabilidad'!M46</f>
        <v>0</v>
      </c>
      <c r="N46" s="97">
        <f>'7.b.Probabilidad'!N46</f>
        <v>0</v>
      </c>
      <c r="O46" s="115">
        <f>'7.b.Probabilidad'!S46</f>
        <v>1</v>
      </c>
      <c r="P46" s="115">
        <f>'7.c.Gravedad'!K46</f>
        <v>1.5</v>
      </c>
      <c r="Q46" s="116">
        <f t="shared" si="1"/>
        <v>1.5</v>
      </c>
      <c r="R46" s="117" t="s">
        <v>619</v>
      </c>
      <c r="S46" s="118"/>
      <c r="T46" s="118"/>
      <c r="U46" s="118"/>
      <c r="V46" s="118"/>
      <c r="W46" s="118"/>
      <c r="X46" s="118"/>
      <c r="Y46" s="119">
        <f>'7.b.Probabilidad'!Y46</f>
        <v>1</v>
      </c>
      <c r="Z46" s="119">
        <f>'7.c.Gravedad'!Q46</f>
        <v>1.5</v>
      </c>
      <c r="AA46" s="120">
        <f t="shared" si="0"/>
        <v>1.5</v>
      </c>
    </row>
    <row r="47" spans="2:27" ht="75" customHeight="1">
      <c r="B47" s="96">
        <f>'7.b.Probabilidad'!B47</f>
        <v>0</v>
      </c>
      <c r="C47" s="96">
        <f>'7.b.Probabilidad'!C47</f>
        <v>0</v>
      </c>
      <c r="D47" s="96">
        <f>'7.b.Probabilidad'!D47</f>
        <v>0</v>
      </c>
      <c r="E47" s="96">
        <f>'7.b.Probabilidad'!E47</f>
        <v>0</v>
      </c>
      <c r="F47" s="96">
        <f>'7.b.Probabilidad'!F47</f>
        <v>0</v>
      </c>
      <c r="G47" s="96">
        <f>'7.b.Probabilidad'!G47</f>
        <v>0</v>
      </c>
      <c r="H47" s="96">
        <f>'7.b.Probabilidad'!H47</f>
        <v>0</v>
      </c>
      <c r="I47" s="96">
        <f>'7.b.Probabilidad'!I47</f>
        <v>0</v>
      </c>
      <c r="J47" s="97">
        <f>'7.b.Probabilidad'!J47</f>
        <v>0</v>
      </c>
      <c r="K47" s="97">
        <f>'7.b.Probabilidad'!K47</f>
        <v>0</v>
      </c>
      <c r="L47" s="97">
        <f>'7.b.Probabilidad'!L47</f>
        <v>0</v>
      </c>
      <c r="M47" s="97">
        <f>'7.b.Probabilidad'!M47</f>
        <v>0</v>
      </c>
      <c r="N47" s="97">
        <f>'7.b.Probabilidad'!N47</f>
        <v>0</v>
      </c>
      <c r="O47" s="115">
        <f>'7.b.Probabilidad'!S47</f>
        <v>1</v>
      </c>
      <c r="P47" s="115">
        <f>'7.c.Gravedad'!K47</f>
        <v>1.5</v>
      </c>
      <c r="Q47" s="116">
        <f t="shared" si="1"/>
        <v>1.5</v>
      </c>
      <c r="R47" s="117" t="s">
        <v>619</v>
      </c>
      <c r="S47" s="118"/>
      <c r="T47" s="118"/>
      <c r="U47" s="118"/>
      <c r="V47" s="118"/>
      <c r="W47" s="118"/>
      <c r="X47" s="118"/>
      <c r="Y47" s="119">
        <f>'7.b.Probabilidad'!Y47</f>
        <v>1</v>
      </c>
      <c r="Z47" s="119">
        <f>'7.c.Gravedad'!Q47</f>
        <v>1.5</v>
      </c>
      <c r="AA47" s="120">
        <f t="shared" si="0"/>
        <v>1.5</v>
      </c>
    </row>
    <row r="48" spans="2:27" ht="75" customHeight="1">
      <c r="B48" s="96">
        <f>'7.b.Probabilidad'!B48</f>
        <v>0</v>
      </c>
      <c r="C48" s="96">
        <f>'7.b.Probabilidad'!C48</f>
        <v>0</v>
      </c>
      <c r="D48" s="96">
        <f>'7.b.Probabilidad'!D48</f>
        <v>0</v>
      </c>
      <c r="E48" s="96">
        <f>'7.b.Probabilidad'!E48</f>
        <v>0</v>
      </c>
      <c r="F48" s="96">
        <f>'7.b.Probabilidad'!F48</f>
        <v>0</v>
      </c>
      <c r="G48" s="96">
        <f>'7.b.Probabilidad'!G48</f>
        <v>0</v>
      </c>
      <c r="H48" s="96">
        <f>'7.b.Probabilidad'!H48</f>
        <v>0</v>
      </c>
      <c r="I48" s="96">
        <f>'7.b.Probabilidad'!I48</f>
        <v>0</v>
      </c>
      <c r="J48" s="97">
        <f>'7.b.Probabilidad'!J48</f>
        <v>0</v>
      </c>
      <c r="K48" s="97">
        <f>'7.b.Probabilidad'!K48</f>
        <v>0</v>
      </c>
      <c r="L48" s="97">
        <f>'7.b.Probabilidad'!L48</f>
        <v>0</v>
      </c>
      <c r="M48" s="97">
        <f>'7.b.Probabilidad'!M48</f>
        <v>0</v>
      </c>
      <c r="N48" s="97">
        <f>'7.b.Probabilidad'!N48</f>
        <v>0</v>
      </c>
      <c r="O48" s="115">
        <f>'7.b.Probabilidad'!S48</f>
        <v>1</v>
      </c>
      <c r="P48" s="115">
        <f>'7.c.Gravedad'!K48</f>
        <v>1.5</v>
      </c>
      <c r="Q48" s="116">
        <f t="shared" si="1"/>
        <v>1.5</v>
      </c>
      <c r="R48" s="117" t="s">
        <v>619</v>
      </c>
      <c r="S48" s="118"/>
      <c r="T48" s="118"/>
      <c r="U48" s="118"/>
      <c r="V48" s="118"/>
      <c r="W48" s="118"/>
      <c r="X48" s="118"/>
      <c r="Y48" s="119">
        <f>'7.b.Probabilidad'!Y48</f>
        <v>1</v>
      </c>
      <c r="Z48" s="119">
        <f>'7.c.Gravedad'!Q48</f>
        <v>1.5</v>
      </c>
      <c r="AA48" s="120">
        <f t="shared" si="0"/>
        <v>1.5</v>
      </c>
    </row>
    <row r="49" spans="2:27" ht="75" customHeight="1">
      <c r="B49" s="96">
        <f>'7.b.Probabilidad'!B49</f>
        <v>0</v>
      </c>
      <c r="C49" s="96">
        <f>'7.b.Probabilidad'!C49</f>
        <v>0</v>
      </c>
      <c r="D49" s="96">
        <f>'7.b.Probabilidad'!D49</f>
        <v>0</v>
      </c>
      <c r="E49" s="96">
        <f>'7.b.Probabilidad'!E49</f>
        <v>0</v>
      </c>
      <c r="F49" s="96">
        <f>'7.b.Probabilidad'!F49</f>
        <v>0</v>
      </c>
      <c r="G49" s="96">
        <f>'7.b.Probabilidad'!G49</f>
        <v>0</v>
      </c>
      <c r="H49" s="96">
        <f>'7.b.Probabilidad'!H49</f>
        <v>0</v>
      </c>
      <c r="I49" s="96">
        <f>'7.b.Probabilidad'!I49</f>
        <v>0</v>
      </c>
      <c r="J49" s="97">
        <f>'7.b.Probabilidad'!J49</f>
        <v>0</v>
      </c>
      <c r="K49" s="97">
        <f>'7.b.Probabilidad'!K49</f>
        <v>0</v>
      </c>
      <c r="L49" s="97">
        <f>'7.b.Probabilidad'!L49</f>
        <v>0</v>
      </c>
      <c r="M49" s="97">
        <f>'7.b.Probabilidad'!M49</f>
        <v>0</v>
      </c>
      <c r="N49" s="97">
        <f>'7.b.Probabilidad'!N49</f>
        <v>0</v>
      </c>
      <c r="O49" s="115">
        <f>'7.b.Probabilidad'!S49</f>
        <v>1</v>
      </c>
      <c r="P49" s="115">
        <f>'7.c.Gravedad'!K49</f>
        <v>1.5</v>
      </c>
      <c r="Q49" s="116">
        <f t="shared" si="1"/>
        <v>1.5</v>
      </c>
      <c r="R49" s="117" t="s">
        <v>619</v>
      </c>
      <c r="S49" s="118"/>
      <c r="T49" s="118"/>
      <c r="U49" s="118"/>
      <c r="V49" s="118"/>
      <c r="W49" s="118"/>
      <c r="X49" s="118"/>
      <c r="Y49" s="119">
        <f>'7.b.Probabilidad'!Y49</f>
        <v>1</v>
      </c>
      <c r="Z49" s="119">
        <f>'7.c.Gravedad'!Q49</f>
        <v>1.5</v>
      </c>
      <c r="AA49" s="120">
        <f t="shared" si="0"/>
        <v>1.5</v>
      </c>
    </row>
    <row r="50" spans="2:27" ht="75" customHeight="1">
      <c r="B50" s="96">
        <f>'7.b.Probabilidad'!B50</f>
        <v>0</v>
      </c>
      <c r="C50" s="96">
        <f>'7.b.Probabilidad'!C50</f>
        <v>0</v>
      </c>
      <c r="D50" s="96">
        <f>'7.b.Probabilidad'!D50</f>
        <v>0</v>
      </c>
      <c r="E50" s="96">
        <f>'7.b.Probabilidad'!E50</f>
        <v>0</v>
      </c>
      <c r="F50" s="96">
        <f>'7.b.Probabilidad'!F50</f>
        <v>0</v>
      </c>
      <c r="G50" s="96">
        <f>'7.b.Probabilidad'!G50</f>
        <v>0</v>
      </c>
      <c r="H50" s="96">
        <f>'7.b.Probabilidad'!H50</f>
        <v>0</v>
      </c>
      <c r="I50" s="96">
        <f>'7.b.Probabilidad'!I50</f>
        <v>0</v>
      </c>
      <c r="J50" s="97">
        <f>'7.b.Probabilidad'!J50</f>
        <v>0</v>
      </c>
      <c r="K50" s="97">
        <f>'7.b.Probabilidad'!K50</f>
        <v>0</v>
      </c>
      <c r="L50" s="97">
        <f>'7.b.Probabilidad'!L50</f>
        <v>0</v>
      </c>
      <c r="M50" s="97">
        <f>'7.b.Probabilidad'!M50</f>
        <v>0</v>
      </c>
      <c r="N50" s="97">
        <f>'7.b.Probabilidad'!N50</f>
        <v>0</v>
      </c>
      <c r="O50" s="115">
        <f>'7.b.Probabilidad'!S50</f>
        <v>1</v>
      </c>
      <c r="P50" s="115">
        <f>'7.c.Gravedad'!K50</f>
        <v>1.5</v>
      </c>
      <c r="Q50" s="116">
        <f t="shared" si="1"/>
        <v>1.5</v>
      </c>
      <c r="R50" s="117" t="s">
        <v>619</v>
      </c>
      <c r="S50" s="118"/>
      <c r="T50" s="118"/>
      <c r="U50" s="118"/>
      <c r="V50" s="118"/>
      <c r="W50" s="118"/>
      <c r="X50" s="118"/>
      <c r="Y50" s="119">
        <f>'7.b.Probabilidad'!Y50</f>
        <v>1</v>
      </c>
      <c r="Z50" s="119">
        <f>'7.c.Gravedad'!Q50</f>
        <v>1.5</v>
      </c>
      <c r="AA50" s="120">
        <f t="shared" si="0"/>
        <v>1.5</v>
      </c>
    </row>
    <row r="51" spans="2:27" ht="75" customHeight="1">
      <c r="B51" s="96">
        <f>'7.b.Probabilidad'!B51</f>
        <v>0</v>
      </c>
      <c r="C51" s="96">
        <f>'7.b.Probabilidad'!C51</f>
        <v>0</v>
      </c>
      <c r="D51" s="96">
        <f>'7.b.Probabilidad'!D51</f>
        <v>0</v>
      </c>
      <c r="E51" s="96">
        <f>'7.b.Probabilidad'!E51</f>
        <v>0</v>
      </c>
      <c r="F51" s="96">
        <f>'7.b.Probabilidad'!F51</f>
        <v>0</v>
      </c>
      <c r="G51" s="96">
        <f>'7.b.Probabilidad'!G51</f>
        <v>0</v>
      </c>
      <c r="H51" s="96">
        <f>'7.b.Probabilidad'!H51</f>
        <v>0</v>
      </c>
      <c r="I51" s="96">
        <f>'7.b.Probabilidad'!I51</f>
        <v>0</v>
      </c>
      <c r="J51" s="97">
        <f>'7.b.Probabilidad'!J51</f>
        <v>0</v>
      </c>
      <c r="K51" s="97">
        <f>'7.b.Probabilidad'!K51</f>
        <v>0</v>
      </c>
      <c r="L51" s="97">
        <f>'7.b.Probabilidad'!L51</f>
        <v>0</v>
      </c>
      <c r="M51" s="97">
        <f>'7.b.Probabilidad'!M51</f>
        <v>0</v>
      </c>
      <c r="N51" s="97">
        <f>'7.b.Probabilidad'!N51</f>
        <v>0</v>
      </c>
      <c r="O51" s="115">
        <f>'7.b.Probabilidad'!S51</f>
        <v>0</v>
      </c>
      <c r="P51" s="115">
        <f>'7.c.Gravedad'!K51</f>
        <v>1.5</v>
      </c>
      <c r="Q51" s="116">
        <f t="shared" si="1"/>
        <v>0</v>
      </c>
      <c r="R51" s="117" t="s">
        <v>619</v>
      </c>
      <c r="S51" s="118"/>
      <c r="T51" s="118"/>
      <c r="U51" s="118"/>
      <c r="V51" s="118"/>
      <c r="W51" s="118"/>
      <c r="X51" s="118"/>
      <c r="Y51" s="119">
        <f>'7.b.Probabilidad'!Y51</f>
        <v>0</v>
      </c>
      <c r="Z51" s="119">
        <f>'7.c.Gravedad'!Q51</f>
        <v>1.5</v>
      </c>
      <c r="AA51" s="120">
        <f t="shared" si="0"/>
        <v>0</v>
      </c>
    </row>
    <row r="52" spans="2:27" ht="120" customHeight="1">
      <c r="B52" s="96">
        <f>'7.b.Probabilidad'!B52</f>
        <v>0</v>
      </c>
      <c r="C52" s="96">
        <f>'7.b.Probabilidad'!C52</f>
        <v>0</v>
      </c>
      <c r="D52" s="96">
        <f>'7.b.Probabilidad'!D52</f>
        <v>0</v>
      </c>
      <c r="E52" s="96">
        <f>'7.b.Probabilidad'!E52</f>
        <v>0</v>
      </c>
      <c r="F52" s="96">
        <f>'7.b.Probabilidad'!F52</f>
        <v>0</v>
      </c>
      <c r="G52" s="96">
        <f>'7.b.Probabilidad'!G52</f>
        <v>0</v>
      </c>
      <c r="H52" s="96">
        <f>'7.b.Probabilidad'!H52</f>
        <v>0</v>
      </c>
      <c r="I52" s="96">
        <f>'7.b.Probabilidad'!I52</f>
        <v>0</v>
      </c>
      <c r="J52" s="97">
        <f>'7.b.Probabilidad'!J52</f>
        <v>0</v>
      </c>
      <c r="K52" s="97">
        <f>'7.b.Probabilidad'!K52</f>
        <v>0</v>
      </c>
      <c r="L52" s="97">
        <f>'7.b.Probabilidad'!L52</f>
        <v>0</v>
      </c>
      <c r="M52" s="97">
        <f>'7.b.Probabilidad'!M52</f>
        <v>0</v>
      </c>
      <c r="N52" s="97">
        <f>'7.b.Probabilidad'!N52</f>
        <v>0</v>
      </c>
      <c r="O52" s="115">
        <f>'7.b.Probabilidad'!S52</f>
        <v>0</v>
      </c>
      <c r="P52" s="115">
        <f>'7.c.Gravedad'!K52</f>
        <v>1.5</v>
      </c>
      <c r="Q52" s="116">
        <f t="shared" si="1"/>
        <v>0</v>
      </c>
      <c r="R52" s="117" t="s">
        <v>619</v>
      </c>
      <c r="S52" s="118"/>
      <c r="T52" s="118"/>
      <c r="U52" s="118"/>
      <c r="V52" s="118"/>
      <c r="W52" s="118"/>
      <c r="X52" s="118"/>
      <c r="Y52" s="119">
        <f>'7.b.Probabilidad'!Y52</f>
        <v>0</v>
      </c>
      <c r="Z52" s="119">
        <f>'7.c.Gravedad'!Q52</f>
        <v>1.5</v>
      </c>
      <c r="AA52" s="120">
        <f t="shared" si="0"/>
        <v>0</v>
      </c>
    </row>
    <row r="53" spans="2:27" ht="120" customHeight="1">
      <c r="B53" s="96">
        <f>'7.b.Probabilidad'!B53</f>
        <v>0</v>
      </c>
      <c r="C53" s="96">
        <f>'7.b.Probabilidad'!C53</f>
        <v>0</v>
      </c>
      <c r="D53" s="96">
        <f>'7.b.Probabilidad'!D53</f>
        <v>0</v>
      </c>
      <c r="E53" s="96">
        <f>'7.b.Probabilidad'!E53</f>
        <v>0</v>
      </c>
      <c r="F53" s="96">
        <f>'7.b.Probabilidad'!F53</f>
        <v>0</v>
      </c>
      <c r="G53" s="96">
        <f>'7.b.Probabilidad'!G53</f>
        <v>0</v>
      </c>
      <c r="H53" s="96">
        <f>'7.b.Probabilidad'!H53</f>
        <v>0</v>
      </c>
      <c r="I53" s="96">
        <f>'7.b.Probabilidad'!I53</f>
        <v>0</v>
      </c>
      <c r="J53" s="97">
        <f>'7.b.Probabilidad'!J53</f>
        <v>0</v>
      </c>
      <c r="K53" s="97">
        <f>'7.b.Probabilidad'!K53</f>
        <v>0</v>
      </c>
      <c r="L53" s="97">
        <f>'7.b.Probabilidad'!L53</f>
        <v>0</v>
      </c>
      <c r="M53" s="97">
        <f>'7.b.Probabilidad'!M53</f>
        <v>0</v>
      </c>
      <c r="N53" s="97">
        <f>'7.b.Probabilidad'!N53</f>
        <v>0</v>
      </c>
      <c r="O53" s="115">
        <f>'7.b.Probabilidad'!S53</f>
        <v>0</v>
      </c>
      <c r="P53" s="115">
        <f>'7.c.Gravedad'!K53</f>
        <v>1.5</v>
      </c>
      <c r="Q53" s="116">
        <f t="shared" si="1"/>
        <v>0</v>
      </c>
      <c r="R53" s="117" t="s">
        <v>619</v>
      </c>
      <c r="S53" s="118"/>
      <c r="T53" s="118"/>
      <c r="U53" s="118"/>
      <c r="V53" s="118"/>
      <c r="W53" s="118"/>
      <c r="X53" s="118"/>
      <c r="Y53" s="119">
        <f>'7.b.Probabilidad'!Y53</f>
        <v>0</v>
      </c>
      <c r="Z53" s="119">
        <f>'7.c.Gravedad'!Q53</f>
        <v>1.5</v>
      </c>
      <c r="AA53" s="120">
        <f t="shared" si="0"/>
        <v>0</v>
      </c>
    </row>
    <row r="54" spans="2:27" ht="120" customHeight="1">
      <c r="B54" s="96">
        <f>'7.b.Probabilidad'!B54</f>
        <v>0</v>
      </c>
      <c r="C54" s="96">
        <f>'7.b.Probabilidad'!C54</f>
        <v>0</v>
      </c>
      <c r="D54" s="96">
        <f>'7.b.Probabilidad'!D54</f>
        <v>0</v>
      </c>
      <c r="E54" s="96">
        <f>'7.b.Probabilidad'!E54</f>
        <v>0</v>
      </c>
      <c r="F54" s="96">
        <f>'7.b.Probabilidad'!F54</f>
        <v>0</v>
      </c>
      <c r="G54" s="96">
        <f>'7.b.Probabilidad'!G54</f>
        <v>0</v>
      </c>
      <c r="H54" s="96">
        <f>'7.b.Probabilidad'!H54</f>
        <v>0</v>
      </c>
      <c r="I54" s="96">
        <f>'7.b.Probabilidad'!I54</f>
        <v>0</v>
      </c>
      <c r="J54" s="97">
        <f>'7.b.Probabilidad'!J54</f>
        <v>0</v>
      </c>
      <c r="K54" s="97">
        <f>'7.b.Probabilidad'!K54</f>
        <v>0</v>
      </c>
      <c r="L54" s="97">
        <f>'7.b.Probabilidad'!L54</f>
        <v>0</v>
      </c>
      <c r="M54" s="97">
        <f>'7.b.Probabilidad'!M54</f>
        <v>0</v>
      </c>
      <c r="N54" s="97">
        <f>'7.b.Probabilidad'!N54</f>
        <v>0</v>
      </c>
      <c r="O54" s="115">
        <f>'7.b.Probabilidad'!S54</f>
        <v>0</v>
      </c>
      <c r="P54" s="115">
        <f>'7.c.Gravedad'!K54</f>
        <v>1.5</v>
      </c>
      <c r="Q54" s="116">
        <f t="shared" si="1"/>
        <v>0</v>
      </c>
      <c r="R54" s="117" t="s">
        <v>619</v>
      </c>
      <c r="S54" s="118"/>
      <c r="T54" s="118"/>
      <c r="U54" s="118"/>
      <c r="V54" s="118"/>
      <c r="W54" s="118"/>
      <c r="X54" s="118"/>
      <c r="Y54" s="119">
        <f>'7.b.Probabilidad'!Y54</f>
        <v>0</v>
      </c>
      <c r="Z54" s="119">
        <f>'7.c.Gravedad'!Q54</f>
        <v>1.5</v>
      </c>
      <c r="AA54" s="120">
        <f t="shared" si="0"/>
        <v>0</v>
      </c>
    </row>
    <row r="55" spans="2:27" ht="120" customHeight="1">
      <c r="B55" s="96">
        <f>'7.b.Probabilidad'!B55</f>
        <v>0</v>
      </c>
      <c r="C55" s="96">
        <f>'7.b.Probabilidad'!C55</f>
        <v>0</v>
      </c>
      <c r="D55" s="96">
        <f>'7.b.Probabilidad'!D55</f>
        <v>0</v>
      </c>
      <c r="E55" s="96">
        <f>'7.b.Probabilidad'!E55</f>
        <v>0</v>
      </c>
      <c r="F55" s="96">
        <f>'7.b.Probabilidad'!F55</f>
        <v>0</v>
      </c>
      <c r="G55" s="96">
        <f>'7.b.Probabilidad'!G55</f>
        <v>0</v>
      </c>
      <c r="H55" s="96">
        <f>'7.b.Probabilidad'!H55</f>
        <v>0</v>
      </c>
      <c r="I55" s="96">
        <f>'7.b.Probabilidad'!I55</f>
        <v>0</v>
      </c>
      <c r="J55" s="97">
        <f>'7.b.Probabilidad'!J55</f>
        <v>0</v>
      </c>
      <c r="K55" s="97">
        <f>'7.b.Probabilidad'!K55</f>
        <v>0</v>
      </c>
      <c r="L55" s="97">
        <f>'7.b.Probabilidad'!L55</f>
        <v>0</v>
      </c>
      <c r="M55" s="97">
        <f>'7.b.Probabilidad'!M55</f>
        <v>0</v>
      </c>
      <c r="N55" s="97">
        <f>'7.b.Probabilidad'!N55</f>
        <v>0</v>
      </c>
      <c r="O55" s="115">
        <f>'7.b.Probabilidad'!S55</f>
        <v>0</v>
      </c>
      <c r="P55" s="115">
        <f>'7.c.Gravedad'!K55</f>
        <v>1.5</v>
      </c>
      <c r="Q55" s="116">
        <f t="shared" si="1"/>
        <v>0</v>
      </c>
      <c r="R55" s="117" t="s">
        <v>619</v>
      </c>
      <c r="S55" s="118"/>
      <c r="T55" s="118"/>
      <c r="U55" s="118"/>
      <c r="V55" s="118"/>
      <c r="W55" s="118"/>
      <c r="X55" s="118"/>
      <c r="Y55" s="119">
        <f>'7.b.Probabilidad'!Y55</f>
        <v>0</v>
      </c>
      <c r="Z55" s="119">
        <f>'7.c.Gravedad'!Q55</f>
        <v>1.5</v>
      </c>
      <c r="AA55" s="120">
        <f t="shared" si="0"/>
        <v>0</v>
      </c>
    </row>
    <row r="56" spans="2:27" ht="120" customHeight="1">
      <c r="B56" s="96">
        <f>'7.b.Probabilidad'!B56</f>
        <v>0</v>
      </c>
      <c r="C56" s="96">
        <f>'7.b.Probabilidad'!C56</f>
        <v>0</v>
      </c>
      <c r="D56" s="96">
        <f>'7.b.Probabilidad'!D56</f>
        <v>0</v>
      </c>
      <c r="E56" s="96">
        <f>'7.b.Probabilidad'!E56</f>
        <v>0</v>
      </c>
      <c r="F56" s="96">
        <f>'7.b.Probabilidad'!F56</f>
        <v>0</v>
      </c>
      <c r="G56" s="96">
        <f>'7.b.Probabilidad'!G56</f>
        <v>0</v>
      </c>
      <c r="H56" s="96">
        <f>'7.b.Probabilidad'!H56</f>
        <v>0</v>
      </c>
      <c r="I56" s="96">
        <f>'7.b.Probabilidad'!I56</f>
        <v>0</v>
      </c>
      <c r="J56" s="97">
        <f>'7.b.Probabilidad'!J56</f>
        <v>0</v>
      </c>
      <c r="K56" s="97">
        <f>'7.b.Probabilidad'!K56</f>
        <v>0</v>
      </c>
      <c r="L56" s="97">
        <f>'7.b.Probabilidad'!L56</f>
        <v>0</v>
      </c>
      <c r="M56" s="97">
        <f>'7.b.Probabilidad'!M56</f>
        <v>0</v>
      </c>
      <c r="N56" s="97">
        <f>'7.b.Probabilidad'!N56</f>
        <v>0</v>
      </c>
      <c r="O56" s="115">
        <f>'7.b.Probabilidad'!S56</f>
        <v>0</v>
      </c>
      <c r="P56" s="115">
        <f>'7.c.Gravedad'!K56</f>
        <v>1.5</v>
      </c>
      <c r="Q56" s="116">
        <f t="shared" si="1"/>
        <v>0</v>
      </c>
      <c r="R56" s="117" t="s">
        <v>619</v>
      </c>
      <c r="S56" s="118"/>
      <c r="T56" s="118"/>
      <c r="U56" s="118"/>
      <c r="V56" s="118"/>
      <c r="W56" s="118"/>
      <c r="X56" s="118"/>
      <c r="Y56" s="119">
        <f>'7.b.Probabilidad'!Y56</f>
        <v>0</v>
      </c>
      <c r="Z56" s="119">
        <f>'7.c.Gravedad'!Q56</f>
        <v>1.5</v>
      </c>
      <c r="AA56" s="120">
        <f t="shared" si="0"/>
        <v>0</v>
      </c>
    </row>
    <row r="57" spans="2:27" ht="120" customHeight="1">
      <c r="B57" s="96">
        <f>'7.b.Probabilidad'!B57</f>
        <v>0</v>
      </c>
      <c r="C57" s="96">
        <f>'7.b.Probabilidad'!C57</f>
        <v>0</v>
      </c>
      <c r="D57" s="96">
        <f>'7.b.Probabilidad'!D57</f>
        <v>0</v>
      </c>
      <c r="E57" s="96">
        <f>'7.b.Probabilidad'!E57</f>
        <v>0</v>
      </c>
      <c r="F57" s="96">
        <f>'7.b.Probabilidad'!F57</f>
        <v>0</v>
      </c>
      <c r="G57" s="96">
        <f>'7.b.Probabilidad'!G57</f>
        <v>0</v>
      </c>
      <c r="H57" s="96">
        <f>'7.b.Probabilidad'!H57</f>
        <v>0</v>
      </c>
      <c r="I57" s="96">
        <f>'7.b.Probabilidad'!I57</f>
        <v>0</v>
      </c>
      <c r="J57" s="97">
        <f>'7.b.Probabilidad'!J57</f>
        <v>0</v>
      </c>
      <c r="K57" s="97">
        <f>'7.b.Probabilidad'!K57</f>
        <v>0</v>
      </c>
      <c r="L57" s="97">
        <f>'7.b.Probabilidad'!L57</f>
        <v>0</v>
      </c>
      <c r="M57" s="97">
        <f>'7.b.Probabilidad'!M57</f>
        <v>0</v>
      </c>
      <c r="N57" s="97">
        <f>'7.b.Probabilidad'!N57</f>
        <v>0</v>
      </c>
      <c r="O57" s="115">
        <f>'7.b.Probabilidad'!S57</f>
        <v>0</v>
      </c>
      <c r="P57" s="115">
        <f>'7.c.Gravedad'!K57</f>
        <v>1.5</v>
      </c>
      <c r="Q57" s="116">
        <f t="shared" si="1"/>
        <v>0</v>
      </c>
      <c r="R57" s="117" t="s">
        <v>619</v>
      </c>
      <c r="S57" s="118"/>
      <c r="T57" s="118"/>
      <c r="U57" s="118"/>
      <c r="V57" s="118"/>
      <c r="W57" s="118"/>
      <c r="X57" s="118"/>
      <c r="Y57" s="119">
        <f>'7.b.Probabilidad'!Y57</f>
        <v>0</v>
      </c>
      <c r="Z57" s="119">
        <f>'7.c.Gravedad'!Q57</f>
        <v>1.5</v>
      </c>
      <c r="AA57" s="120">
        <f t="shared" si="0"/>
        <v>0</v>
      </c>
    </row>
    <row r="58" spans="2:27" ht="120" customHeight="1">
      <c r="B58" s="122"/>
      <c r="C58" s="122"/>
      <c r="D58" s="122"/>
      <c r="E58" s="122"/>
      <c r="F58" s="122"/>
      <c r="G58" s="122"/>
      <c r="H58" s="123"/>
      <c r="I58" s="122"/>
      <c r="J58" s="124"/>
      <c r="K58" s="124"/>
      <c r="L58" s="124"/>
      <c r="M58" s="124"/>
      <c r="N58" s="122"/>
      <c r="O58" s="125"/>
      <c r="P58" s="125"/>
      <c r="Q58" s="125"/>
      <c r="R58" s="122"/>
      <c r="S58" s="126"/>
      <c r="T58" s="126"/>
      <c r="U58" s="126"/>
      <c r="V58" s="126"/>
      <c r="W58" s="126"/>
      <c r="X58" s="126"/>
      <c r="Y58" s="125"/>
      <c r="Z58" s="125"/>
      <c r="AA58" s="125"/>
    </row>
  </sheetData>
  <mergeCells count="22">
    <mergeCell ref="M4:M5"/>
    <mergeCell ref="B4:B5"/>
    <mergeCell ref="C4:C5"/>
    <mergeCell ref="D4:D5"/>
    <mergeCell ref="E4:E5"/>
    <mergeCell ref="F4:F5"/>
    <mergeCell ref="G4:G5"/>
    <mergeCell ref="H4:H5"/>
    <mergeCell ref="I4:I5"/>
    <mergeCell ref="J4:J5"/>
    <mergeCell ref="K4:K5"/>
    <mergeCell ref="L4:L5"/>
    <mergeCell ref="V4:V5"/>
    <mergeCell ref="W4:W5"/>
    <mergeCell ref="X4:X5"/>
    <mergeCell ref="Y4:AA4"/>
    <mergeCell ref="N4:N5"/>
    <mergeCell ref="O4:Q4"/>
    <mergeCell ref="R4:R5"/>
    <mergeCell ref="S4:S5"/>
    <mergeCell ref="T4:T5"/>
    <mergeCell ref="U4:U5"/>
  </mergeCells>
  <conditionalFormatting sqref="Q6:Q57 AA6:AA57">
    <cfRule type="cellIs" dxfId="7" priority="1" operator="greaterThan">
      <formula>32</formula>
    </cfRule>
    <cfRule type="cellIs" dxfId="6" priority="2" operator="between">
      <formula>13</formula>
      <formula>32</formula>
    </cfRule>
    <cfRule type="cellIs" dxfId="5" priority="3" operator="between">
      <formula>7</formula>
      <formula>12</formula>
    </cfRule>
    <cfRule type="cellIs" dxfId="4" priority="4" operator="lessThan">
      <formula>7</formula>
    </cfRule>
  </conditionalFormatting>
  <dataValidations count="1">
    <dataValidation type="list" allowBlank="1" showInputMessage="1" showErrorMessage="1" sqref="R6:R57">
      <formula1>"Evitar,Reducir,Aceptar,Corregir,Transferir,Compartir"</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229"/>
  <sheetViews>
    <sheetView showGridLines="0" zoomScaleNormal="100" workbookViewId="0">
      <pane xSplit="1" ySplit="5" topLeftCell="B6" activePane="bottomRight" state="frozen"/>
      <selection pane="topRight" activeCell="G31" sqref="F31:G31"/>
      <selection pane="bottomLeft" activeCell="G31" sqref="F31:G31"/>
      <selection pane="bottomRight"/>
    </sheetView>
  </sheetViews>
  <sheetFormatPr baseColWidth="10" defaultColWidth="12.6640625" defaultRowHeight="14.4"/>
  <cols>
    <col min="1" max="1" width="1.109375" style="13" customWidth="1"/>
    <col min="2" max="2" width="10.6640625" style="13" customWidth="1"/>
    <col min="3" max="3" width="4.88671875" style="13" customWidth="1"/>
    <col min="4" max="4" width="18.5546875" style="13" customWidth="1"/>
    <col min="5" max="5" width="25.33203125" style="13" customWidth="1"/>
    <col min="6" max="6" width="12.6640625" style="13"/>
    <col min="7" max="7" width="14.109375" style="13" customWidth="1"/>
    <col min="8" max="8" width="12.33203125" style="13" customWidth="1"/>
    <col min="9" max="9" width="15.44140625" style="13" customWidth="1"/>
    <col min="10" max="10" width="17.109375" style="13" customWidth="1"/>
    <col min="11" max="11" width="12.109375" style="13" customWidth="1"/>
    <col min="12" max="14" width="4.44140625" style="13" customWidth="1"/>
    <col min="15" max="15" width="4.44140625" customWidth="1"/>
  </cols>
  <sheetData>
    <row r="1" spans="1:14" ht="15" thickBot="1">
      <c r="A1"/>
      <c r="B1"/>
      <c r="C1"/>
      <c r="D1"/>
      <c r="E1"/>
      <c r="F1"/>
      <c r="G1"/>
      <c r="H1"/>
      <c r="I1"/>
      <c r="J1"/>
      <c r="K1"/>
      <c r="L1"/>
      <c r="M1"/>
      <c r="N1"/>
    </row>
    <row r="2" spans="1:14" ht="23.25" customHeight="1" thickBot="1">
      <c r="A2"/>
      <c r="B2" s="578" t="s">
        <v>625</v>
      </c>
      <c r="C2" s="579"/>
      <c r="D2" s="579"/>
      <c r="E2" s="579"/>
      <c r="F2" s="579"/>
      <c r="G2" s="579"/>
      <c r="H2" s="579"/>
      <c r="I2" s="579"/>
      <c r="J2" s="579"/>
      <c r="K2" s="579"/>
      <c r="L2" s="579"/>
      <c r="M2" s="579"/>
      <c r="N2" s="580"/>
    </row>
    <row r="3" spans="1:14">
      <c r="A3">
        <v>0</v>
      </c>
      <c r="B3" s="581" t="s">
        <v>401</v>
      </c>
      <c r="C3" s="581" t="s">
        <v>402</v>
      </c>
      <c r="D3" s="581" t="s">
        <v>403</v>
      </c>
      <c r="E3" s="581" t="s">
        <v>1</v>
      </c>
      <c r="F3" s="575" t="s">
        <v>602</v>
      </c>
      <c r="G3" s="575" t="s">
        <v>603</v>
      </c>
      <c r="H3" s="575" t="s">
        <v>626</v>
      </c>
      <c r="I3" s="575" t="s">
        <v>917</v>
      </c>
      <c r="J3" s="575" t="s">
        <v>918</v>
      </c>
      <c r="K3" s="575" t="s">
        <v>919</v>
      </c>
      <c r="L3" s="575" t="s">
        <v>615</v>
      </c>
      <c r="M3" s="575"/>
      <c r="N3" s="575"/>
    </row>
    <row r="4" spans="1:14">
      <c r="A4"/>
      <c r="B4" s="582"/>
      <c r="C4" s="582"/>
      <c r="D4" s="582"/>
      <c r="E4" s="582"/>
      <c r="F4" s="576"/>
      <c r="G4" s="576"/>
      <c r="H4" s="576"/>
      <c r="I4" s="576"/>
      <c r="J4" s="576"/>
      <c r="K4" s="576"/>
      <c r="L4" s="576"/>
      <c r="M4" s="576"/>
      <c r="N4" s="576"/>
    </row>
    <row r="5" spans="1:14" ht="15" thickBot="1">
      <c r="A5">
        <v>0</v>
      </c>
      <c r="B5" s="583"/>
      <c r="C5" s="583"/>
      <c r="D5" s="583"/>
      <c r="E5" s="583"/>
      <c r="F5" s="577"/>
      <c r="G5" s="577"/>
      <c r="H5" s="577"/>
      <c r="I5" s="577"/>
      <c r="J5" s="577"/>
      <c r="K5" s="577"/>
      <c r="L5" s="128" t="s">
        <v>627</v>
      </c>
      <c r="M5" s="128" t="s">
        <v>628</v>
      </c>
      <c r="N5" s="128" t="s">
        <v>342</v>
      </c>
    </row>
    <row r="6" spans="1:14" ht="84.9" customHeight="1" thickBot="1">
      <c r="A6"/>
      <c r="B6" s="129" t="s">
        <v>270</v>
      </c>
      <c r="C6" s="129" t="s">
        <v>425</v>
      </c>
      <c r="D6" s="129" t="s">
        <v>426</v>
      </c>
      <c r="E6" s="129" t="s">
        <v>427</v>
      </c>
      <c r="F6" s="129" t="s">
        <v>428</v>
      </c>
      <c r="G6" s="129" t="s">
        <v>429</v>
      </c>
      <c r="H6" s="129" t="s">
        <v>431</v>
      </c>
      <c r="I6" s="129" t="s">
        <v>435</v>
      </c>
      <c r="J6" s="129" t="s">
        <v>436</v>
      </c>
      <c r="K6" s="129" t="s">
        <v>437</v>
      </c>
      <c r="L6" s="130">
        <v>2</v>
      </c>
      <c r="M6" s="130">
        <v>4</v>
      </c>
      <c r="N6" s="131">
        <v>8</v>
      </c>
    </row>
    <row r="7" spans="1:14" ht="84.9" customHeight="1" thickBot="1">
      <c r="A7"/>
      <c r="B7" s="129" t="s">
        <v>150</v>
      </c>
      <c r="C7" s="129" t="s">
        <v>446</v>
      </c>
      <c r="D7" s="129" t="s">
        <v>447</v>
      </c>
      <c r="E7" s="129" t="s">
        <v>448</v>
      </c>
      <c r="F7" s="129" t="s">
        <v>593</v>
      </c>
      <c r="G7" s="129" t="s">
        <v>450</v>
      </c>
      <c r="H7" s="129" t="s">
        <v>451</v>
      </c>
      <c r="I7" s="129" t="s">
        <v>455</v>
      </c>
      <c r="J7" s="129" t="s">
        <v>433</v>
      </c>
      <c r="K7" s="129" t="s">
        <v>433</v>
      </c>
      <c r="L7" s="130">
        <v>2.2360679774997898</v>
      </c>
      <c r="M7" s="130">
        <v>3</v>
      </c>
      <c r="N7" s="131">
        <v>6.7082039324993694</v>
      </c>
    </row>
    <row r="8" spans="1:14" ht="84.9" customHeight="1" thickBot="1">
      <c r="B8" s="132" t="s">
        <v>248</v>
      </c>
      <c r="C8" s="132" t="s">
        <v>457</v>
      </c>
      <c r="D8" s="132" t="s">
        <v>458</v>
      </c>
      <c r="E8" s="132" t="s">
        <v>459</v>
      </c>
      <c r="F8" s="132" t="s">
        <v>428</v>
      </c>
      <c r="G8" s="132" t="s">
        <v>460</v>
      </c>
      <c r="H8" s="132">
        <f>'7.b.Probabilidad'!I8</f>
        <v>0</v>
      </c>
      <c r="I8" s="132">
        <f>'7.b.Probabilidad'!M8</f>
        <v>0</v>
      </c>
      <c r="J8" s="132">
        <f>'7.d.Evaluación'!S8</f>
        <v>0</v>
      </c>
      <c r="K8" s="132">
        <f>'7.d.Evaluación'!U8</f>
        <v>0</v>
      </c>
      <c r="L8" s="130">
        <f>'7.d.Evaluación'!Y8</f>
        <v>1</v>
      </c>
      <c r="M8" s="130">
        <f>'7.d.Evaluación'!Z8</f>
        <v>1</v>
      </c>
      <c r="N8" s="131">
        <f>'7.d.Evaluación'!AA8</f>
        <v>1</v>
      </c>
    </row>
    <row r="9" spans="1:14" ht="84.9" customHeight="1" thickBot="1">
      <c r="B9" s="132" t="s">
        <v>248</v>
      </c>
      <c r="C9" s="132" t="s">
        <v>461</v>
      </c>
      <c r="D9" s="132" t="s">
        <v>462</v>
      </c>
      <c r="E9" s="132" t="s">
        <v>463</v>
      </c>
      <c r="F9" s="132" t="s">
        <v>428</v>
      </c>
      <c r="G9" s="132" t="s">
        <v>464</v>
      </c>
      <c r="H9" s="132">
        <f>'7.b.Probabilidad'!I9</f>
        <v>0</v>
      </c>
      <c r="I9" s="132">
        <f>'7.b.Probabilidad'!M9</f>
        <v>0</v>
      </c>
      <c r="J9" s="132">
        <f>'7.d.Evaluación'!S9</f>
        <v>0</v>
      </c>
      <c r="K9" s="132">
        <f>'7.d.Evaluación'!U9</f>
        <v>0</v>
      </c>
      <c r="L9" s="130">
        <f>'7.d.Evaluación'!Y9</f>
        <v>1</v>
      </c>
      <c r="M9" s="130">
        <f>'7.d.Evaluación'!Z9</f>
        <v>1</v>
      </c>
      <c r="N9" s="131">
        <f>'7.d.Evaluación'!AA9</f>
        <v>1</v>
      </c>
    </row>
    <row r="10" spans="1:14" ht="84.9" customHeight="1" thickBot="1">
      <c r="B10" s="132" t="s">
        <v>248</v>
      </c>
      <c r="C10" s="132" t="s">
        <v>465</v>
      </c>
      <c r="D10" s="132" t="s">
        <v>466</v>
      </c>
      <c r="E10" s="132" t="s">
        <v>467</v>
      </c>
      <c r="F10" s="132" t="s">
        <v>596</v>
      </c>
      <c r="G10" s="132" t="s">
        <v>460</v>
      </c>
      <c r="H10" s="132">
        <f>'7.b.Probabilidad'!I10</f>
        <v>0</v>
      </c>
      <c r="I10" s="132">
        <f>'7.b.Probabilidad'!M10</f>
        <v>0</v>
      </c>
      <c r="J10" s="132">
        <f>'7.d.Evaluación'!S10</f>
        <v>0</v>
      </c>
      <c r="K10" s="132">
        <f>'7.d.Evaluación'!U10</f>
        <v>0</v>
      </c>
      <c r="L10" s="130">
        <f>'7.d.Evaluación'!Y10</f>
        <v>1</v>
      </c>
      <c r="M10" s="130">
        <f>'7.d.Evaluación'!Z10</f>
        <v>1</v>
      </c>
      <c r="N10" s="131">
        <f>'7.d.Evaluación'!AA10</f>
        <v>1</v>
      </c>
    </row>
    <row r="11" spans="1:14" ht="84.9" customHeight="1" thickBot="1">
      <c r="B11" s="132" t="s">
        <v>248</v>
      </c>
      <c r="C11" s="132" t="s">
        <v>469</v>
      </c>
      <c r="D11" s="132" t="s">
        <v>470</v>
      </c>
      <c r="E11" s="132" t="s">
        <v>471</v>
      </c>
      <c r="F11" s="132" t="s">
        <v>428</v>
      </c>
      <c r="G11" s="132" t="s">
        <v>460</v>
      </c>
      <c r="H11" s="132">
        <f>'7.b.Probabilidad'!I11</f>
        <v>0</v>
      </c>
      <c r="I11" s="132">
        <f>'7.b.Probabilidad'!M11</f>
        <v>0</v>
      </c>
      <c r="J11" s="132">
        <f>'7.d.Evaluación'!S11</f>
        <v>0</v>
      </c>
      <c r="K11" s="132">
        <f>'7.d.Evaluación'!U11</f>
        <v>0</v>
      </c>
      <c r="L11" s="130">
        <f>'7.d.Evaluación'!Y11</f>
        <v>1</v>
      </c>
      <c r="M11" s="130">
        <f>'7.d.Evaluación'!Z11</f>
        <v>1</v>
      </c>
      <c r="N11" s="131">
        <f>'7.d.Evaluación'!AA11</f>
        <v>1</v>
      </c>
    </row>
    <row r="12" spans="1:14" ht="84.9" customHeight="1" thickBot="1">
      <c r="B12" s="132" t="s">
        <v>248</v>
      </c>
      <c r="C12" s="132" t="s">
        <v>472</v>
      </c>
      <c r="D12" s="132" t="s">
        <v>473</v>
      </c>
      <c r="E12" s="132" t="s">
        <v>474</v>
      </c>
      <c r="F12" s="132" t="s">
        <v>597</v>
      </c>
      <c r="G12" s="132" t="s">
        <v>460</v>
      </c>
      <c r="H12" s="132">
        <f>'7.b.Probabilidad'!I12</f>
        <v>0</v>
      </c>
      <c r="I12" s="132">
        <f>'7.b.Probabilidad'!M12</f>
        <v>0</v>
      </c>
      <c r="J12" s="132">
        <f>'7.d.Evaluación'!S12</f>
        <v>0</v>
      </c>
      <c r="K12" s="132">
        <f>'7.d.Evaluación'!U12</f>
        <v>0</v>
      </c>
      <c r="L12" s="130">
        <f>'7.d.Evaluación'!Y12</f>
        <v>1</v>
      </c>
      <c r="M12" s="130">
        <f>'7.d.Evaluación'!Z12</f>
        <v>1</v>
      </c>
      <c r="N12" s="131">
        <f>'7.d.Evaluación'!AA12</f>
        <v>1</v>
      </c>
    </row>
    <row r="13" spans="1:14" ht="84.9" customHeight="1" thickBot="1">
      <c r="B13" s="132" t="s">
        <v>248</v>
      </c>
      <c r="C13" s="132" t="s">
        <v>476</v>
      </c>
      <c r="D13" s="132" t="s">
        <v>477</v>
      </c>
      <c r="E13" s="132" t="s">
        <v>478</v>
      </c>
      <c r="F13" s="132" t="s">
        <v>596</v>
      </c>
      <c r="G13" s="132" t="s">
        <v>479</v>
      </c>
      <c r="H13" s="132">
        <f>'7.b.Probabilidad'!I13</f>
        <v>0</v>
      </c>
      <c r="I13" s="132">
        <f>'7.b.Probabilidad'!M13</f>
        <v>0</v>
      </c>
      <c r="J13" s="132">
        <f>'7.d.Evaluación'!S13</f>
        <v>0</v>
      </c>
      <c r="K13" s="132">
        <f>'7.d.Evaluación'!U13</f>
        <v>0</v>
      </c>
      <c r="L13" s="130">
        <f>'7.d.Evaluación'!Y13</f>
        <v>1</v>
      </c>
      <c r="M13" s="130">
        <f>'7.d.Evaluación'!Z13</f>
        <v>1</v>
      </c>
      <c r="N13" s="131">
        <f>'7.d.Evaluación'!AA13</f>
        <v>1</v>
      </c>
    </row>
    <row r="14" spans="1:14" ht="84.9" customHeight="1" thickBot="1">
      <c r="B14" s="132" t="s">
        <v>248</v>
      </c>
      <c r="C14" s="132" t="s">
        <v>480</v>
      </c>
      <c r="D14" s="132" t="s">
        <v>481</v>
      </c>
      <c r="E14" s="132" t="s">
        <v>482</v>
      </c>
      <c r="F14" s="132" t="s">
        <v>598</v>
      </c>
      <c r="G14" s="132" t="s">
        <v>460</v>
      </c>
      <c r="H14" s="132">
        <f>'7.b.Probabilidad'!I14</f>
        <v>0</v>
      </c>
      <c r="I14" s="132">
        <f>'7.b.Probabilidad'!M14</f>
        <v>0</v>
      </c>
      <c r="J14" s="132">
        <f>'7.d.Evaluación'!S14</f>
        <v>0</v>
      </c>
      <c r="K14" s="132">
        <f>'7.d.Evaluación'!U14</f>
        <v>0</v>
      </c>
      <c r="L14" s="130">
        <f>'7.d.Evaluación'!Y14</f>
        <v>1</v>
      </c>
      <c r="M14" s="130">
        <f>'7.d.Evaluación'!Z14</f>
        <v>1</v>
      </c>
      <c r="N14" s="131">
        <f>'7.d.Evaluación'!AA14</f>
        <v>1</v>
      </c>
    </row>
    <row r="15" spans="1:14" ht="84.9" customHeight="1" thickBot="1">
      <c r="B15" s="132" t="s">
        <v>248</v>
      </c>
      <c r="C15" s="132" t="s">
        <v>484</v>
      </c>
      <c r="D15" s="132" t="s">
        <v>481</v>
      </c>
      <c r="E15" s="132" t="s">
        <v>482</v>
      </c>
      <c r="F15" s="132" t="s">
        <v>598</v>
      </c>
      <c r="G15" s="132" t="s">
        <v>485</v>
      </c>
      <c r="H15" s="132">
        <f>'7.b.Probabilidad'!I15</f>
        <v>0</v>
      </c>
      <c r="I15" s="132">
        <f>'7.b.Probabilidad'!M15</f>
        <v>0</v>
      </c>
      <c r="J15" s="132">
        <f>'7.d.Evaluación'!S15</f>
        <v>0</v>
      </c>
      <c r="K15" s="132">
        <f>'7.d.Evaluación'!U15</f>
        <v>0</v>
      </c>
      <c r="L15" s="130">
        <f>'7.d.Evaluación'!Y15</f>
        <v>1</v>
      </c>
      <c r="M15" s="130">
        <f>'7.d.Evaluación'!Z15</f>
        <v>1</v>
      </c>
      <c r="N15" s="131">
        <f>'7.d.Evaluación'!AA15</f>
        <v>1</v>
      </c>
    </row>
    <row r="16" spans="1:14" ht="84.9" customHeight="1" thickBot="1">
      <c r="B16" s="132" t="s">
        <v>248</v>
      </c>
      <c r="C16" s="132" t="s">
        <v>487</v>
      </c>
      <c r="D16" s="132" t="s">
        <v>488</v>
      </c>
      <c r="E16" s="132" t="s">
        <v>489</v>
      </c>
      <c r="F16" s="132" t="s">
        <v>599</v>
      </c>
      <c r="G16" s="132" t="s">
        <v>491</v>
      </c>
      <c r="H16" s="132">
        <f>'7.b.Probabilidad'!I16</f>
        <v>0</v>
      </c>
      <c r="I16" s="132">
        <f>'7.b.Probabilidad'!M16</f>
        <v>0</v>
      </c>
      <c r="J16" s="132">
        <f>'7.d.Evaluación'!S16</f>
        <v>0</v>
      </c>
      <c r="K16" s="132">
        <f>'7.d.Evaluación'!U16</f>
        <v>0</v>
      </c>
      <c r="L16" s="130">
        <f>'7.d.Evaluación'!Y16</f>
        <v>1</v>
      </c>
      <c r="M16" s="130">
        <f>'7.d.Evaluación'!Z16</f>
        <v>1</v>
      </c>
      <c r="N16" s="131">
        <f>'7.d.Evaluación'!AA16</f>
        <v>1</v>
      </c>
    </row>
    <row r="17" spans="2:14" ht="84.9" customHeight="1" thickBot="1">
      <c r="B17" s="132" t="s">
        <v>248</v>
      </c>
      <c r="C17" s="132" t="s">
        <v>492</v>
      </c>
      <c r="D17" s="132" t="s">
        <v>493</v>
      </c>
      <c r="E17" s="132" t="s">
        <v>494</v>
      </c>
      <c r="F17" s="132" t="s">
        <v>596</v>
      </c>
      <c r="G17" s="132" t="s">
        <v>495</v>
      </c>
      <c r="H17" s="132">
        <f>'7.b.Probabilidad'!I17</f>
        <v>0</v>
      </c>
      <c r="I17" s="132">
        <f>'7.b.Probabilidad'!M17</f>
        <v>0</v>
      </c>
      <c r="J17" s="132">
        <f>'7.d.Evaluación'!S17</f>
        <v>0</v>
      </c>
      <c r="K17" s="132">
        <f>'7.d.Evaluación'!U17</f>
        <v>0</v>
      </c>
      <c r="L17" s="130">
        <f>'7.d.Evaluación'!Y17</f>
        <v>1</v>
      </c>
      <c r="M17" s="130">
        <f>'7.d.Evaluación'!Z17</f>
        <v>1</v>
      </c>
      <c r="N17" s="131">
        <f>'7.d.Evaluación'!AA17</f>
        <v>1</v>
      </c>
    </row>
    <row r="18" spans="2:14" ht="84.9" customHeight="1" thickBot="1">
      <c r="B18" s="132" t="s">
        <v>270</v>
      </c>
      <c r="C18" s="132" t="s">
        <v>496</v>
      </c>
      <c r="D18" s="132" t="s">
        <v>458</v>
      </c>
      <c r="E18" s="132" t="s">
        <v>497</v>
      </c>
      <c r="F18" s="132" t="s">
        <v>428</v>
      </c>
      <c r="G18" s="132" t="s">
        <v>498</v>
      </c>
      <c r="H18" s="132">
        <f>'7.b.Probabilidad'!I18</f>
        <v>0</v>
      </c>
      <c r="I18" s="132">
        <f>'7.b.Probabilidad'!M18</f>
        <v>0</v>
      </c>
      <c r="J18" s="132">
        <f>'7.d.Evaluación'!S18</f>
        <v>0</v>
      </c>
      <c r="K18" s="132">
        <f>'7.d.Evaluación'!U18</f>
        <v>0</v>
      </c>
      <c r="L18" s="130">
        <f>'7.d.Evaluación'!Y18</f>
        <v>1</v>
      </c>
      <c r="M18" s="130">
        <f>'7.d.Evaluación'!Z18</f>
        <v>1</v>
      </c>
      <c r="N18" s="131">
        <f>'7.d.Evaluación'!AA18</f>
        <v>1</v>
      </c>
    </row>
    <row r="19" spans="2:14" ht="84.9" customHeight="1" thickBot="1">
      <c r="B19" s="132" t="s">
        <v>270</v>
      </c>
      <c r="C19" s="132" t="s">
        <v>499</v>
      </c>
      <c r="D19" s="132" t="s">
        <v>500</v>
      </c>
      <c r="E19" s="132" t="s">
        <v>501</v>
      </c>
      <c r="F19" s="132" t="s">
        <v>428</v>
      </c>
      <c r="G19" s="132" t="s">
        <v>502</v>
      </c>
      <c r="H19" s="132">
        <f>'7.b.Probabilidad'!I19</f>
        <v>0</v>
      </c>
      <c r="I19" s="132">
        <f>'7.b.Probabilidad'!M19</f>
        <v>0</v>
      </c>
      <c r="J19" s="132">
        <f>'7.d.Evaluación'!S19</f>
        <v>0</v>
      </c>
      <c r="K19" s="132">
        <f>'7.d.Evaluación'!U19</f>
        <v>0</v>
      </c>
      <c r="L19" s="130">
        <f>'7.d.Evaluación'!Y19</f>
        <v>1</v>
      </c>
      <c r="M19" s="130">
        <f>'7.d.Evaluación'!Z19</f>
        <v>1</v>
      </c>
      <c r="N19" s="131">
        <f>'7.d.Evaluación'!AA19</f>
        <v>1</v>
      </c>
    </row>
    <row r="20" spans="2:14" ht="84.9" customHeight="1" thickBot="1">
      <c r="B20" s="132" t="s">
        <v>270</v>
      </c>
      <c r="C20" s="132" t="s">
        <v>503</v>
      </c>
      <c r="D20" s="132" t="s">
        <v>481</v>
      </c>
      <c r="E20" s="132" t="s">
        <v>504</v>
      </c>
      <c r="F20" s="132" t="s">
        <v>598</v>
      </c>
      <c r="G20" s="132" t="s">
        <v>505</v>
      </c>
      <c r="H20" s="132">
        <f>'7.b.Probabilidad'!I20</f>
        <v>0</v>
      </c>
      <c r="I20" s="132">
        <f>'7.b.Probabilidad'!M20</f>
        <v>0</v>
      </c>
      <c r="J20" s="132">
        <f>'7.d.Evaluación'!S20</f>
        <v>0</v>
      </c>
      <c r="K20" s="132">
        <f>'7.d.Evaluación'!U20</f>
        <v>0</v>
      </c>
      <c r="L20" s="130">
        <f>'7.d.Evaluación'!Y20</f>
        <v>1</v>
      </c>
      <c r="M20" s="130">
        <f>'7.d.Evaluación'!Z20</f>
        <v>1</v>
      </c>
      <c r="N20" s="131">
        <f>'7.d.Evaluación'!AA20</f>
        <v>1</v>
      </c>
    </row>
    <row r="21" spans="2:14" ht="84.9" customHeight="1" thickBot="1">
      <c r="B21" s="132" t="s">
        <v>270</v>
      </c>
      <c r="C21" s="132" t="s">
        <v>506</v>
      </c>
      <c r="D21" s="132" t="s">
        <v>507</v>
      </c>
      <c r="E21" s="132" t="s">
        <v>508</v>
      </c>
      <c r="F21" s="132" t="s">
        <v>509</v>
      </c>
      <c r="G21" s="132" t="s">
        <v>510</v>
      </c>
      <c r="H21" s="132">
        <f>'7.b.Probabilidad'!I21</f>
        <v>0</v>
      </c>
      <c r="I21" s="132">
        <f>'7.b.Probabilidad'!M21</f>
        <v>0</v>
      </c>
      <c r="J21" s="132">
        <f>'7.d.Evaluación'!S21</f>
        <v>0</v>
      </c>
      <c r="K21" s="132">
        <f>'7.d.Evaluación'!U21</f>
        <v>0</v>
      </c>
      <c r="L21" s="130">
        <f>'7.d.Evaluación'!Y21</f>
        <v>1</v>
      </c>
      <c r="M21" s="130">
        <f>'7.d.Evaluación'!Z21</f>
        <v>1</v>
      </c>
      <c r="N21" s="131">
        <f>'7.d.Evaluación'!AA21</f>
        <v>1</v>
      </c>
    </row>
    <row r="22" spans="2:14" ht="84.9" customHeight="1" thickBot="1">
      <c r="B22" s="132" t="s">
        <v>270</v>
      </c>
      <c r="C22" s="132" t="s">
        <v>511</v>
      </c>
      <c r="D22" s="132" t="s">
        <v>481</v>
      </c>
      <c r="E22" s="132" t="s">
        <v>504</v>
      </c>
      <c r="F22" s="132" t="s">
        <v>598</v>
      </c>
      <c r="G22" s="132" t="s">
        <v>512</v>
      </c>
      <c r="H22" s="132">
        <f>'7.b.Probabilidad'!I22</f>
        <v>0</v>
      </c>
      <c r="I22" s="132">
        <f>'7.b.Probabilidad'!M22</f>
        <v>0</v>
      </c>
      <c r="J22" s="132">
        <f>'7.d.Evaluación'!S22</f>
        <v>0</v>
      </c>
      <c r="K22" s="132">
        <f>'7.d.Evaluación'!U22</f>
        <v>0</v>
      </c>
      <c r="L22" s="130">
        <f>'7.d.Evaluación'!Y22</f>
        <v>1</v>
      </c>
      <c r="M22" s="130">
        <f>'7.d.Evaluación'!Z22</f>
        <v>1</v>
      </c>
      <c r="N22" s="131">
        <f>'7.d.Evaluación'!AA22</f>
        <v>1</v>
      </c>
    </row>
    <row r="23" spans="2:14" ht="84.9" customHeight="1" thickBot="1">
      <c r="B23" s="132" t="s">
        <v>280</v>
      </c>
      <c r="C23" s="132" t="s">
        <v>513</v>
      </c>
      <c r="D23" s="132" t="s">
        <v>458</v>
      </c>
      <c r="E23" s="132" t="s">
        <v>514</v>
      </c>
      <c r="F23" s="132" t="s">
        <v>428</v>
      </c>
      <c r="G23" s="132" t="s">
        <v>515</v>
      </c>
      <c r="H23" s="132">
        <f>'7.b.Probabilidad'!I23</f>
        <v>0</v>
      </c>
      <c r="I23" s="132">
        <f>'7.b.Probabilidad'!M23</f>
        <v>0</v>
      </c>
      <c r="J23" s="132">
        <f>'7.d.Evaluación'!S23</f>
        <v>0</v>
      </c>
      <c r="K23" s="132">
        <f>'7.d.Evaluación'!U23</f>
        <v>0</v>
      </c>
      <c r="L23" s="130">
        <f>'7.d.Evaluación'!Y23</f>
        <v>1</v>
      </c>
      <c r="M23" s="130">
        <f>'7.d.Evaluación'!Z23</f>
        <v>1</v>
      </c>
      <c r="N23" s="131">
        <f>'7.d.Evaluación'!AA23</f>
        <v>1</v>
      </c>
    </row>
    <row r="24" spans="2:14" ht="84.9" customHeight="1" thickBot="1">
      <c r="B24" s="132" t="s">
        <v>280</v>
      </c>
      <c r="C24" s="132" t="s">
        <v>516</v>
      </c>
      <c r="D24" s="132" t="s">
        <v>517</v>
      </c>
      <c r="E24" s="132" t="s">
        <v>474</v>
      </c>
      <c r="F24" s="132" t="s">
        <v>509</v>
      </c>
      <c r="G24" s="132" t="s">
        <v>518</v>
      </c>
      <c r="H24" s="132">
        <f>'7.b.Probabilidad'!I24</f>
        <v>0</v>
      </c>
      <c r="I24" s="132">
        <f>'7.b.Probabilidad'!M24</f>
        <v>0</v>
      </c>
      <c r="J24" s="132">
        <f>'7.d.Evaluación'!S24</f>
        <v>0</v>
      </c>
      <c r="K24" s="132">
        <f>'7.d.Evaluación'!U24</f>
        <v>0</v>
      </c>
      <c r="L24" s="130">
        <f>'7.d.Evaluación'!Y24</f>
        <v>1</v>
      </c>
      <c r="M24" s="130">
        <f>'7.d.Evaluación'!Z24</f>
        <v>1</v>
      </c>
      <c r="N24" s="131">
        <f>'7.d.Evaluación'!AA24</f>
        <v>1</v>
      </c>
    </row>
    <row r="25" spans="2:14" ht="84.9" customHeight="1" thickBot="1">
      <c r="B25" s="132" t="s">
        <v>280</v>
      </c>
      <c r="C25" s="132" t="s">
        <v>519</v>
      </c>
      <c r="D25" s="132" t="s">
        <v>520</v>
      </c>
      <c r="E25" s="132" t="s">
        <v>521</v>
      </c>
      <c r="F25" s="132" t="s">
        <v>428</v>
      </c>
      <c r="G25" s="132" t="s">
        <v>522</v>
      </c>
      <c r="H25" s="132">
        <f>'7.b.Probabilidad'!I25</f>
        <v>0</v>
      </c>
      <c r="I25" s="132">
        <f>'7.b.Probabilidad'!M25</f>
        <v>0</v>
      </c>
      <c r="J25" s="132">
        <f>'7.d.Evaluación'!S25</f>
        <v>0</v>
      </c>
      <c r="K25" s="132">
        <f>'7.d.Evaluación'!U25</f>
        <v>0</v>
      </c>
      <c r="L25" s="130">
        <f>'7.d.Evaluación'!Y25</f>
        <v>1</v>
      </c>
      <c r="M25" s="130">
        <f>'7.d.Evaluación'!Z25</f>
        <v>1</v>
      </c>
      <c r="N25" s="131">
        <f>'7.d.Evaluación'!AA25</f>
        <v>1</v>
      </c>
    </row>
    <row r="26" spans="2:14" ht="84.9" customHeight="1" thickBot="1">
      <c r="B26" s="132" t="s">
        <v>280</v>
      </c>
      <c r="C26" s="132" t="s">
        <v>523</v>
      </c>
      <c r="D26" s="132" t="s">
        <v>481</v>
      </c>
      <c r="E26" s="132" t="s">
        <v>524</v>
      </c>
      <c r="F26" s="132" t="s">
        <v>598</v>
      </c>
      <c r="G26" s="132" t="s">
        <v>525</v>
      </c>
      <c r="H26" s="132">
        <f>'7.b.Probabilidad'!I26</f>
        <v>0</v>
      </c>
      <c r="I26" s="132">
        <f>'7.b.Probabilidad'!M26</f>
        <v>0</v>
      </c>
      <c r="J26" s="132">
        <f>'7.d.Evaluación'!S26</f>
        <v>0</v>
      </c>
      <c r="K26" s="132">
        <f>'7.d.Evaluación'!U26</f>
        <v>0</v>
      </c>
      <c r="L26" s="130">
        <f>'7.d.Evaluación'!Y26</f>
        <v>1</v>
      </c>
      <c r="M26" s="130">
        <f>'7.d.Evaluación'!Z26</f>
        <v>1</v>
      </c>
      <c r="N26" s="131">
        <f>'7.d.Evaluación'!AA26</f>
        <v>1</v>
      </c>
    </row>
    <row r="27" spans="2:14" ht="84.9" customHeight="1" thickBot="1">
      <c r="B27" s="132" t="s">
        <v>280</v>
      </c>
      <c r="C27" s="132" t="s">
        <v>526</v>
      </c>
      <c r="D27" s="132" t="s">
        <v>527</v>
      </c>
      <c r="E27" s="132" t="s">
        <v>528</v>
      </c>
      <c r="F27" s="132" t="s">
        <v>529</v>
      </c>
      <c r="G27" s="132" t="s">
        <v>530</v>
      </c>
      <c r="H27" s="132">
        <f>'7.b.Probabilidad'!I27</f>
        <v>0</v>
      </c>
      <c r="I27" s="132">
        <f>'7.b.Probabilidad'!M27</f>
        <v>0</v>
      </c>
      <c r="J27" s="132">
        <f>'7.d.Evaluación'!S27</f>
        <v>0</v>
      </c>
      <c r="K27" s="132">
        <f>'7.d.Evaluación'!U27</f>
        <v>0</v>
      </c>
      <c r="L27" s="130">
        <f>'7.d.Evaluación'!Y27</f>
        <v>1</v>
      </c>
      <c r="M27" s="130">
        <f>'7.d.Evaluación'!Z27</f>
        <v>1</v>
      </c>
      <c r="N27" s="131">
        <f>'7.d.Evaluación'!AA27</f>
        <v>1</v>
      </c>
    </row>
    <row r="28" spans="2:14" ht="84.9" customHeight="1" thickBot="1">
      <c r="B28" s="132" t="s">
        <v>280</v>
      </c>
      <c r="C28" s="132" t="s">
        <v>531</v>
      </c>
      <c r="D28" s="132" t="s">
        <v>481</v>
      </c>
      <c r="E28" s="132" t="s">
        <v>524</v>
      </c>
      <c r="F28" s="132" t="s">
        <v>598</v>
      </c>
      <c r="G28" s="132" t="s">
        <v>532</v>
      </c>
      <c r="H28" s="132">
        <f>'7.b.Probabilidad'!I28</f>
        <v>0</v>
      </c>
      <c r="I28" s="132">
        <f>'7.b.Probabilidad'!M28</f>
        <v>0</v>
      </c>
      <c r="J28" s="132">
        <f>'7.d.Evaluación'!S28</f>
        <v>0</v>
      </c>
      <c r="K28" s="132">
        <f>'7.d.Evaluación'!U28</f>
        <v>0</v>
      </c>
      <c r="L28" s="130">
        <f>'7.d.Evaluación'!Y28</f>
        <v>1</v>
      </c>
      <c r="M28" s="130">
        <f>'7.d.Evaluación'!Z28</f>
        <v>1</v>
      </c>
      <c r="N28" s="131">
        <f>'7.d.Evaluación'!AA28</f>
        <v>1</v>
      </c>
    </row>
    <row r="29" spans="2:14" ht="84.9" customHeight="1" thickBot="1">
      <c r="B29" s="132" t="s">
        <v>533</v>
      </c>
      <c r="C29" s="132" t="s">
        <v>534</v>
      </c>
      <c r="D29" s="132" t="s">
        <v>458</v>
      </c>
      <c r="E29" s="132" t="s">
        <v>535</v>
      </c>
      <c r="F29" s="132" t="s">
        <v>428</v>
      </c>
      <c r="G29" s="132" t="s">
        <v>623</v>
      </c>
      <c r="H29" s="132">
        <f>'7.b.Probabilidad'!I29</f>
        <v>0</v>
      </c>
      <c r="I29" s="132">
        <f>'7.b.Probabilidad'!M29</f>
        <v>0</v>
      </c>
      <c r="J29" s="132">
        <f>'7.d.Evaluación'!S29</f>
        <v>0</v>
      </c>
      <c r="K29" s="132">
        <f>'7.d.Evaluación'!U29</f>
        <v>0</v>
      </c>
      <c r="L29" s="130">
        <f>'7.d.Evaluación'!Y29</f>
        <v>1</v>
      </c>
      <c r="M29" s="130">
        <f>'7.d.Evaluación'!Z29</f>
        <v>1</v>
      </c>
      <c r="N29" s="131">
        <f>'7.d.Evaluación'!AA29</f>
        <v>1</v>
      </c>
    </row>
    <row r="30" spans="2:14" ht="84.9" customHeight="1" thickBot="1">
      <c r="B30" s="132" t="s">
        <v>533</v>
      </c>
      <c r="C30" s="132" t="s">
        <v>537</v>
      </c>
      <c r="D30" s="132" t="s">
        <v>466</v>
      </c>
      <c r="E30" s="132" t="s">
        <v>467</v>
      </c>
      <c r="F30" s="132" t="s">
        <v>596</v>
      </c>
      <c r="G30" s="132" t="s">
        <v>623</v>
      </c>
      <c r="H30" s="132">
        <f>'7.b.Probabilidad'!I30</f>
        <v>0</v>
      </c>
      <c r="I30" s="132">
        <f>'7.b.Probabilidad'!M30</f>
        <v>0</v>
      </c>
      <c r="J30" s="132">
        <f>'7.d.Evaluación'!S30</f>
        <v>0</v>
      </c>
      <c r="K30" s="132">
        <f>'7.d.Evaluación'!U30</f>
        <v>0</v>
      </c>
      <c r="L30" s="130">
        <f>'7.d.Evaluación'!Y30</f>
        <v>1</v>
      </c>
      <c r="M30" s="130">
        <f>'7.d.Evaluación'!Z30</f>
        <v>1</v>
      </c>
      <c r="N30" s="131">
        <f>'7.d.Evaluación'!AA30</f>
        <v>1</v>
      </c>
    </row>
    <row r="31" spans="2:14" ht="84.9" customHeight="1" thickBot="1">
      <c r="B31" s="132" t="s">
        <v>533</v>
      </c>
      <c r="C31" s="132" t="s">
        <v>538</v>
      </c>
      <c r="D31" s="132" t="s">
        <v>539</v>
      </c>
      <c r="E31" s="132" t="s">
        <v>540</v>
      </c>
      <c r="F31" s="132" t="s">
        <v>596</v>
      </c>
      <c r="G31" s="132" t="s">
        <v>541</v>
      </c>
      <c r="H31" s="132">
        <f>'7.b.Probabilidad'!I31</f>
        <v>0</v>
      </c>
      <c r="I31" s="132">
        <f>'7.b.Probabilidad'!M31</f>
        <v>0</v>
      </c>
      <c r="J31" s="132">
        <f>'7.d.Evaluación'!S31</f>
        <v>0</v>
      </c>
      <c r="K31" s="132">
        <f>'7.d.Evaluación'!U31</f>
        <v>0</v>
      </c>
      <c r="L31" s="130">
        <f>'7.d.Evaluación'!Y31</f>
        <v>1</v>
      </c>
      <c r="M31" s="130">
        <f>'7.d.Evaluación'!Z31</f>
        <v>1</v>
      </c>
      <c r="N31" s="131">
        <f>'7.d.Evaluación'!AA31</f>
        <v>1</v>
      </c>
    </row>
    <row r="32" spans="2:14" ht="84.9" customHeight="1" thickBot="1">
      <c r="B32" s="132" t="s">
        <v>533</v>
      </c>
      <c r="C32" s="132" t="s">
        <v>542</v>
      </c>
      <c r="D32" s="132" t="s">
        <v>543</v>
      </c>
      <c r="E32" s="132" t="s">
        <v>544</v>
      </c>
      <c r="F32" s="132" t="s">
        <v>596</v>
      </c>
      <c r="G32" s="132" t="s">
        <v>541</v>
      </c>
      <c r="H32" s="132">
        <f>'7.b.Probabilidad'!I32</f>
        <v>0</v>
      </c>
      <c r="I32" s="132">
        <f>'7.b.Probabilidad'!M32</f>
        <v>0</v>
      </c>
      <c r="J32" s="132">
        <f>'7.d.Evaluación'!S32</f>
        <v>0</v>
      </c>
      <c r="K32" s="132">
        <f>'7.d.Evaluación'!U32</f>
        <v>0</v>
      </c>
      <c r="L32" s="130">
        <f>'7.d.Evaluación'!Y32</f>
        <v>1</v>
      </c>
      <c r="M32" s="130">
        <f>'7.d.Evaluación'!Z32</f>
        <v>1</v>
      </c>
      <c r="N32" s="131">
        <f>'7.d.Evaluación'!AA32</f>
        <v>1</v>
      </c>
    </row>
    <row r="33" spans="2:14" ht="84.9" customHeight="1" thickBot="1">
      <c r="B33" s="132" t="s">
        <v>533</v>
      </c>
      <c r="C33" s="132" t="s">
        <v>545</v>
      </c>
      <c r="D33" s="132" t="s">
        <v>546</v>
      </c>
      <c r="E33" s="132" t="s">
        <v>547</v>
      </c>
      <c r="F33" s="132" t="s">
        <v>548</v>
      </c>
      <c r="G33" s="132" t="s">
        <v>549</v>
      </c>
      <c r="H33" s="132">
        <f>'7.b.Probabilidad'!I33</f>
        <v>0</v>
      </c>
      <c r="I33" s="132">
        <f>'7.b.Probabilidad'!M33</f>
        <v>0</v>
      </c>
      <c r="J33" s="132">
        <f>'7.d.Evaluación'!S33</f>
        <v>0</v>
      </c>
      <c r="K33" s="132">
        <f>'7.d.Evaluación'!U33</f>
        <v>0</v>
      </c>
      <c r="L33" s="130">
        <f>'7.d.Evaluación'!Y33</f>
        <v>1</v>
      </c>
      <c r="M33" s="130">
        <f>'7.d.Evaluación'!Z33</f>
        <v>1</v>
      </c>
      <c r="N33" s="131">
        <f>'7.d.Evaluación'!AA33</f>
        <v>1</v>
      </c>
    </row>
    <row r="34" spans="2:14" ht="84.9" customHeight="1" thickBot="1">
      <c r="B34" s="132" t="s">
        <v>533</v>
      </c>
      <c r="C34" s="132" t="s">
        <v>550</v>
      </c>
      <c r="D34" s="132" t="s">
        <v>551</v>
      </c>
      <c r="E34" s="132" t="s">
        <v>552</v>
      </c>
      <c r="F34" s="132" t="s">
        <v>428</v>
      </c>
      <c r="G34" s="132" t="s">
        <v>623</v>
      </c>
      <c r="H34" s="132">
        <f>'7.b.Probabilidad'!I34</f>
        <v>0</v>
      </c>
      <c r="I34" s="132">
        <f>'7.b.Probabilidad'!M34</f>
        <v>0</v>
      </c>
      <c r="J34" s="132">
        <f>'7.d.Evaluación'!S34</f>
        <v>0</v>
      </c>
      <c r="K34" s="132">
        <f>'7.d.Evaluación'!U34</f>
        <v>0</v>
      </c>
      <c r="L34" s="130">
        <f>'7.d.Evaluación'!Y34</f>
        <v>1</v>
      </c>
      <c r="M34" s="130">
        <f>'7.d.Evaluación'!Z34</f>
        <v>1.5</v>
      </c>
      <c r="N34" s="131">
        <f>'7.d.Evaluación'!AA34</f>
        <v>1.5</v>
      </c>
    </row>
    <row r="35" spans="2:14" ht="84.9" customHeight="1" thickBot="1">
      <c r="B35" s="132" t="s">
        <v>533</v>
      </c>
      <c r="C35" s="132" t="s">
        <v>553</v>
      </c>
      <c r="D35" s="132" t="s">
        <v>554</v>
      </c>
      <c r="E35" s="132" t="s">
        <v>555</v>
      </c>
      <c r="F35" s="132" t="s">
        <v>597</v>
      </c>
      <c r="G35" s="132" t="s">
        <v>623</v>
      </c>
      <c r="H35" s="132">
        <f>'7.b.Probabilidad'!I35</f>
        <v>0</v>
      </c>
      <c r="I35" s="132">
        <f>'7.b.Probabilidad'!M35</f>
        <v>0</v>
      </c>
      <c r="J35" s="132">
        <f>'7.d.Evaluación'!S35</f>
        <v>0</v>
      </c>
      <c r="K35" s="132">
        <f>'7.d.Evaluación'!U35</f>
        <v>0</v>
      </c>
      <c r="L35" s="130">
        <f>'7.d.Evaluación'!Y35</f>
        <v>1</v>
      </c>
      <c r="M35" s="130">
        <f>'7.d.Evaluación'!Z35</f>
        <v>1.5</v>
      </c>
      <c r="N35" s="131">
        <f>'7.d.Evaluación'!AA35</f>
        <v>1.5</v>
      </c>
    </row>
    <row r="36" spans="2:14" ht="84.9" customHeight="1" thickBot="1">
      <c r="B36" s="132" t="s">
        <v>533</v>
      </c>
      <c r="C36" s="132" t="s">
        <v>556</v>
      </c>
      <c r="D36" s="132" t="s">
        <v>600</v>
      </c>
      <c r="E36" s="132" t="s">
        <v>601</v>
      </c>
      <c r="F36" s="132" t="s">
        <v>77</v>
      </c>
      <c r="G36" s="132" t="s">
        <v>559</v>
      </c>
      <c r="H36" s="132">
        <f>'7.b.Probabilidad'!I36</f>
        <v>0</v>
      </c>
      <c r="I36" s="132">
        <f>'7.b.Probabilidad'!M36</f>
        <v>0</v>
      </c>
      <c r="J36" s="132">
        <f>'7.d.Evaluación'!S36</f>
        <v>0</v>
      </c>
      <c r="K36" s="132">
        <f>'7.d.Evaluación'!U36</f>
        <v>0</v>
      </c>
      <c r="L36" s="130">
        <f>'7.d.Evaluación'!Y36</f>
        <v>1</v>
      </c>
      <c r="M36" s="130">
        <f>'7.d.Evaluación'!Z36</f>
        <v>1</v>
      </c>
      <c r="N36" s="131">
        <f>'7.d.Evaluación'!AA36</f>
        <v>1</v>
      </c>
    </row>
    <row r="37" spans="2:14" ht="84.9" customHeight="1" thickBot="1">
      <c r="B37" s="132" t="s">
        <v>533</v>
      </c>
      <c r="C37" s="132" t="s">
        <v>560</v>
      </c>
      <c r="D37" s="132" t="s">
        <v>481</v>
      </c>
      <c r="E37" s="132" t="s">
        <v>561</v>
      </c>
      <c r="F37" s="132" t="s">
        <v>598</v>
      </c>
      <c r="G37" s="132" t="s">
        <v>559</v>
      </c>
      <c r="H37" s="132">
        <f>'7.b.Probabilidad'!I37</f>
        <v>0</v>
      </c>
      <c r="I37" s="132">
        <f>'7.b.Probabilidad'!M37</f>
        <v>0</v>
      </c>
      <c r="J37" s="132">
        <f>'7.d.Evaluación'!S37</f>
        <v>0</v>
      </c>
      <c r="K37" s="132">
        <f>'7.d.Evaluación'!U37</f>
        <v>0</v>
      </c>
      <c r="L37" s="130">
        <f>'7.d.Evaluación'!Y37</f>
        <v>1</v>
      </c>
      <c r="M37" s="130">
        <f>'7.d.Evaluación'!Z37</f>
        <v>1</v>
      </c>
      <c r="N37" s="131">
        <f>'7.d.Evaluación'!AA37</f>
        <v>1</v>
      </c>
    </row>
    <row r="38" spans="2:14" ht="84.9" customHeight="1" thickBot="1">
      <c r="B38" s="132" t="s">
        <v>533</v>
      </c>
      <c r="C38" s="132" t="s">
        <v>562</v>
      </c>
      <c r="D38" s="132" t="s">
        <v>563</v>
      </c>
      <c r="E38" s="132" t="s">
        <v>564</v>
      </c>
      <c r="F38" s="132" t="s">
        <v>599</v>
      </c>
      <c r="G38" s="132" t="s">
        <v>624</v>
      </c>
      <c r="H38" s="132">
        <f>'7.b.Probabilidad'!I38</f>
        <v>0</v>
      </c>
      <c r="I38" s="132">
        <f>'7.b.Probabilidad'!M38</f>
        <v>0</v>
      </c>
      <c r="J38" s="132">
        <f>'7.d.Evaluación'!S38</f>
        <v>0</v>
      </c>
      <c r="K38" s="132">
        <f>'7.d.Evaluación'!U38</f>
        <v>0</v>
      </c>
      <c r="L38" s="130">
        <f>'7.d.Evaluación'!Y38</f>
        <v>1</v>
      </c>
      <c r="M38" s="130">
        <f>'7.d.Evaluación'!Z38</f>
        <v>1</v>
      </c>
      <c r="N38" s="131">
        <f>'7.d.Evaluación'!AA38</f>
        <v>1</v>
      </c>
    </row>
    <row r="39" spans="2:14" ht="84.9" customHeight="1" thickBot="1">
      <c r="B39" s="132" t="s">
        <v>533</v>
      </c>
      <c r="C39" s="132" t="s">
        <v>566</v>
      </c>
      <c r="D39" s="132" t="s">
        <v>567</v>
      </c>
      <c r="E39" s="132" t="s">
        <v>489</v>
      </c>
      <c r="F39" s="132" t="s">
        <v>568</v>
      </c>
      <c r="G39" s="132" t="s">
        <v>624</v>
      </c>
      <c r="H39" s="132">
        <f>'7.b.Probabilidad'!I39</f>
        <v>0</v>
      </c>
      <c r="I39" s="132">
        <f>'7.b.Probabilidad'!M39</f>
        <v>0</v>
      </c>
      <c r="J39" s="132">
        <f>'7.d.Evaluación'!S39</f>
        <v>0</v>
      </c>
      <c r="K39" s="132">
        <f>'7.d.Evaluación'!U39</f>
        <v>0</v>
      </c>
      <c r="L39" s="130">
        <f>'7.d.Evaluación'!Y39</f>
        <v>1</v>
      </c>
      <c r="M39" s="130">
        <f>'7.d.Evaluación'!Z39</f>
        <v>1.5</v>
      </c>
      <c r="N39" s="131">
        <f>'7.d.Evaluación'!AA39</f>
        <v>1.5</v>
      </c>
    </row>
    <row r="40" spans="2:14" ht="84.9" customHeight="1" thickBot="1">
      <c r="B40" s="132" t="s">
        <v>533</v>
      </c>
      <c r="C40" s="132" t="s">
        <v>569</v>
      </c>
      <c r="D40" s="132" t="s">
        <v>570</v>
      </c>
      <c r="E40" s="132" t="s">
        <v>571</v>
      </c>
      <c r="F40" s="132" t="s">
        <v>599</v>
      </c>
      <c r="G40" s="132" t="s">
        <v>624</v>
      </c>
      <c r="H40" s="132">
        <f>'7.b.Probabilidad'!I40</f>
        <v>0</v>
      </c>
      <c r="I40" s="132">
        <f>'7.b.Probabilidad'!M40</f>
        <v>0</v>
      </c>
      <c r="J40" s="132">
        <f>'7.d.Evaluación'!S40</f>
        <v>0</v>
      </c>
      <c r="K40" s="132">
        <f>'7.d.Evaluación'!U40</f>
        <v>0</v>
      </c>
      <c r="L40" s="130">
        <f>'7.d.Evaluación'!Y40</f>
        <v>1</v>
      </c>
      <c r="M40" s="130">
        <f>'7.d.Evaluación'!Z40</f>
        <v>1</v>
      </c>
      <c r="N40" s="131">
        <f>'7.d.Evaluación'!AA40</f>
        <v>1</v>
      </c>
    </row>
    <row r="41" spans="2:14" ht="84.9" customHeight="1" thickBot="1">
      <c r="B41" s="132" t="s">
        <v>533</v>
      </c>
      <c r="C41" s="132" t="s">
        <v>572</v>
      </c>
      <c r="D41" s="132" t="s">
        <v>573</v>
      </c>
      <c r="E41" s="132" t="s">
        <v>574</v>
      </c>
      <c r="F41" s="132" t="s">
        <v>568</v>
      </c>
      <c r="G41" s="132" t="s">
        <v>575</v>
      </c>
      <c r="H41" s="132">
        <f>'7.b.Probabilidad'!I41</f>
        <v>0</v>
      </c>
      <c r="I41" s="132">
        <f>'7.b.Probabilidad'!M41</f>
        <v>0</v>
      </c>
      <c r="J41" s="132">
        <f>'7.d.Evaluación'!S41</f>
        <v>0</v>
      </c>
      <c r="K41" s="132">
        <f>'7.d.Evaluación'!U41</f>
        <v>0</v>
      </c>
      <c r="L41" s="130">
        <f>'7.d.Evaluación'!Y41</f>
        <v>1</v>
      </c>
      <c r="M41" s="130">
        <f>'7.d.Evaluación'!Z41</f>
        <v>1.5</v>
      </c>
      <c r="N41" s="131">
        <f>'7.d.Evaluación'!AA41</f>
        <v>1.5</v>
      </c>
    </row>
    <row r="42" spans="2:14" ht="84.9" customHeight="1" thickBot="1">
      <c r="B42" s="132" t="s">
        <v>533</v>
      </c>
      <c r="C42" s="132" t="s">
        <v>576</v>
      </c>
      <c r="D42" s="132" t="s">
        <v>577</v>
      </c>
      <c r="E42" s="132" t="s">
        <v>578</v>
      </c>
      <c r="F42" s="132" t="s">
        <v>599</v>
      </c>
      <c r="G42" s="132" t="s">
        <v>624</v>
      </c>
      <c r="H42" s="132">
        <f>'7.b.Probabilidad'!I42</f>
        <v>0</v>
      </c>
      <c r="I42" s="132">
        <f>'7.b.Probabilidad'!M42</f>
        <v>0</v>
      </c>
      <c r="J42" s="132">
        <f>'7.d.Evaluación'!S42</f>
        <v>0</v>
      </c>
      <c r="K42" s="132">
        <f>'7.d.Evaluación'!U42</f>
        <v>0</v>
      </c>
      <c r="L42" s="130">
        <f>'7.d.Evaluación'!Y42</f>
        <v>1</v>
      </c>
      <c r="M42" s="130">
        <f>'7.d.Evaluación'!Z42</f>
        <v>1</v>
      </c>
      <c r="N42" s="131">
        <f>'7.d.Evaluación'!AA42</f>
        <v>1</v>
      </c>
    </row>
    <row r="43" spans="2:14" ht="84.9" customHeight="1" thickBot="1">
      <c r="B43" s="132" t="s">
        <v>533</v>
      </c>
      <c r="C43" s="132" t="s">
        <v>579</v>
      </c>
      <c r="D43" s="132" t="s">
        <v>481</v>
      </c>
      <c r="E43" s="132" t="s">
        <v>580</v>
      </c>
      <c r="F43" s="132" t="s">
        <v>598</v>
      </c>
      <c r="G43" s="132" t="s">
        <v>581</v>
      </c>
      <c r="H43" s="132">
        <f>'7.b.Probabilidad'!I43</f>
        <v>0</v>
      </c>
      <c r="I43" s="132">
        <f>'7.b.Probabilidad'!M43</f>
        <v>0</v>
      </c>
      <c r="J43" s="132">
        <f>'7.d.Evaluación'!S43</f>
        <v>0</v>
      </c>
      <c r="K43" s="132">
        <f>'7.d.Evaluación'!U43</f>
        <v>0</v>
      </c>
      <c r="L43" s="130">
        <f>'7.d.Evaluación'!Y43</f>
        <v>1</v>
      </c>
      <c r="M43" s="130">
        <f>'7.d.Evaluación'!Z43</f>
        <v>1.5</v>
      </c>
      <c r="N43" s="131">
        <f>'7.d.Evaluación'!AA43</f>
        <v>1.5</v>
      </c>
    </row>
    <row r="44" spans="2:14" ht="84.9" customHeight="1" thickBot="1">
      <c r="B44" s="132">
        <v>0</v>
      </c>
      <c r="C44" s="132">
        <v>0</v>
      </c>
      <c r="D44" s="132">
        <v>0</v>
      </c>
      <c r="E44" s="132">
        <v>0</v>
      </c>
      <c r="F44" s="132">
        <v>0</v>
      </c>
      <c r="G44" s="132">
        <v>0</v>
      </c>
      <c r="H44" s="132">
        <f>'7.b.Probabilidad'!I44</f>
        <v>0</v>
      </c>
      <c r="I44" s="132">
        <f>'7.b.Probabilidad'!M44</f>
        <v>0</v>
      </c>
      <c r="J44" s="132">
        <f>'7.d.Evaluación'!S44</f>
        <v>0</v>
      </c>
      <c r="K44" s="132">
        <f>'7.d.Evaluación'!U44</f>
        <v>0</v>
      </c>
      <c r="L44" s="130">
        <f>'7.d.Evaluación'!Y44</f>
        <v>1</v>
      </c>
      <c r="M44" s="130">
        <f>'7.d.Evaluación'!Z44</f>
        <v>1.5</v>
      </c>
      <c r="N44" s="131">
        <f>'7.d.Evaluación'!AA44</f>
        <v>1.5</v>
      </c>
    </row>
    <row r="45" spans="2:14" ht="84.9" customHeight="1" thickBot="1">
      <c r="B45" s="132">
        <v>0</v>
      </c>
      <c r="C45" s="132">
        <v>0</v>
      </c>
      <c r="D45" s="132">
        <v>0</v>
      </c>
      <c r="E45" s="132">
        <v>0</v>
      </c>
      <c r="F45" s="132">
        <v>0</v>
      </c>
      <c r="G45" s="132">
        <v>0</v>
      </c>
      <c r="H45" s="132">
        <f>'7.b.Probabilidad'!I45</f>
        <v>0</v>
      </c>
      <c r="I45" s="132">
        <f>'7.b.Probabilidad'!M45</f>
        <v>0</v>
      </c>
      <c r="J45" s="132">
        <f>'7.d.Evaluación'!S45</f>
        <v>0</v>
      </c>
      <c r="K45" s="132">
        <f>'7.d.Evaluación'!U45</f>
        <v>0</v>
      </c>
      <c r="L45" s="130">
        <f>'7.d.Evaluación'!Y45</f>
        <v>1</v>
      </c>
      <c r="M45" s="130">
        <f>'7.d.Evaluación'!Z45</f>
        <v>1.5</v>
      </c>
      <c r="N45" s="131">
        <f>'7.d.Evaluación'!AA45</f>
        <v>1.5</v>
      </c>
    </row>
    <row r="46" spans="2:14" ht="84.9" customHeight="1" thickBot="1">
      <c r="B46" s="132">
        <v>0</v>
      </c>
      <c r="C46" s="132">
        <v>0</v>
      </c>
      <c r="D46" s="132">
        <v>0</v>
      </c>
      <c r="E46" s="132">
        <v>0</v>
      </c>
      <c r="F46" s="132">
        <v>0</v>
      </c>
      <c r="G46" s="132">
        <v>0</v>
      </c>
      <c r="H46" s="132">
        <f>'7.b.Probabilidad'!I46</f>
        <v>0</v>
      </c>
      <c r="I46" s="132">
        <f>'7.b.Probabilidad'!M46</f>
        <v>0</v>
      </c>
      <c r="J46" s="132">
        <f>'7.d.Evaluación'!S46</f>
        <v>0</v>
      </c>
      <c r="K46" s="132">
        <f>'7.d.Evaluación'!U46</f>
        <v>0</v>
      </c>
      <c r="L46" s="130">
        <f>'7.d.Evaluación'!Y46</f>
        <v>1</v>
      </c>
      <c r="M46" s="130">
        <f>'7.d.Evaluación'!Z46</f>
        <v>1.5</v>
      </c>
      <c r="N46" s="131">
        <f>'7.d.Evaluación'!AA46</f>
        <v>1.5</v>
      </c>
    </row>
    <row r="47" spans="2:14" ht="84.9" customHeight="1" thickBot="1">
      <c r="B47" s="132">
        <v>0</v>
      </c>
      <c r="C47" s="132">
        <v>0</v>
      </c>
      <c r="D47" s="132">
        <v>0</v>
      </c>
      <c r="E47" s="132">
        <v>0</v>
      </c>
      <c r="F47" s="132">
        <v>0</v>
      </c>
      <c r="G47" s="132">
        <v>0</v>
      </c>
      <c r="H47" s="132">
        <f>'7.b.Probabilidad'!I47</f>
        <v>0</v>
      </c>
      <c r="I47" s="132">
        <f>'7.b.Probabilidad'!M47</f>
        <v>0</v>
      </c>
      <c r="J47" s="132">
        <f>'7.d.Evaluación'!S47</f>
        <v>0</v>
      </c>
      <c r="K47" s="132">
        <f>'7.d.Evaluación'!U47</f>
        <v>0</v>
      </c>
      <c r="L47" s="130">
        <f>'7.d.Evaluación'!Y47</f>
        <v>1</v>
      </c>
      <c r="M47" s="130">
        <f>'7.d.Evaluación'!Z47</f>
        <v>1.5</v>
      </c>
      <c r="N47" s="131">
        <f>'7.d.Evaluación'!AA47</f>
        <v>1.5</v>
      </c>
    </row>
    <row r="48" spans="2:14" ht="84.9" customHeight="1" thickBot="1">
      <c r="B48" s="132">
        <v>0</v>
      </c>
      <c r="C48" s="132">
        <v>0</v>
      </c>
      <c r="D48" s="132">
        <v>0</v>
      </c>
      <c r="E48" s="132">
        <v>0</v>
      </c>
      <c r="F48" s="132">
        <v>0</v>
      </c>
      <c r="G48" s="132">
        <v>0</v>
      </c>
      <c r="H48" s="132">
        <f>'7.b.Probabilidad'!I48</f>
        <v>0</v>
      </c>
      <c r="I48" s="132">
        <f>'7.b.Probabilidad'!M48</f>
        <v>0</v>
      </c>
      <c r="J48" s="132">
        <f>'7.d.Evaluación'!S48</f>
        <v>0</v>
      </c>
      <c r="K48" s="132">
        <f>'7.d.Evaluación'!U48</f>
        <v>0</v>
      </c>
      <c r="L48" s="130">
        <f>'7.d.Evaluación'!Y48</f>
        <v>1</v>
      </c>
      <c r="M48" s="130">
        <f>'7.d.Evaluación'!Z48</f>
        <v>1.5</v>
      </c>
      <c r="N48" s="131">
        <f>'7.d.Evaluación'!AA48</f>
        <v>1.5</v>
      </c>
    </row>
    <row r="49" spans="2:14" ht="84.9" customHeight="1" thickBot="1">
      <c r="B49" s="132">
        <v>0</v>
      </c>
      <c r="C49" s="132">
        <v>0</v>
      </c>
      <c r="D49" s="132">
        <v>0</v>
      </c>
      <c r="E49" s="132">
        <v>0</v>
      </c>
      <c r="F49" s="132">
        <v>0</v>
      </c>
      <c r="G49" s="132">
        <v>0</v>
      </c>
      <c r="H49" s="132">
        <f>'7.b.Probabilidad'!I49</f>
        <v>0</v>
      </c>
      <c r="I49" s="132">
        <f>'7.b.Probabilidad'!M49</f>
        <v>0</v>
      </c>
      <c r="J49" s="132">
        <f>'7.d.Evaluación'!S49</f>
        <v>0</v>
      </c>
      <c r="K49" s="132">
        <f>'7.d.Evaluación'!U49</f>
        <v>0</v>
      </c>
      <c r="L49" s="130">
        <f>'7.d.Evaluación'!Y49</f>
        <v>1</v>
      </c>
      <c r="M49" s="130">
        <f>'7.d.Evaluación'!Z49</f>
        <v>1.5</v>
      </c>
      <c r="N49" s="131">
        <f>'7.d.Evaluación'!AA49</f>
        <v>1.5</v>
      </c>
    </row>
    <row r="50" spans="2:14" ht="84.9" customHeight="1" thickBot="1">
      <c r="B50" s="132">
        <v>0</v>
      </c>
      <c r="C50" s="132">
        <v>0</v>
      </c>
      <c r="D50" s="132">
        <v>0</v>
      </c>
      <c r="E50" s="132">
        <v>0</v>
      </c>
      <c r="F50" s="132">
        <v>0</v>
      </c>
      <c r="G50" s="132">
        <v>0</v>
      </c>
      <c r="H50" s="132">
        <f>'7.b.Probabilidad'!I50</f>
        <v>0</v>
      </c>
      <c r="I50" s="132">
        <f>'7.b.Probabilidad'!M50</f>
        <v>0</v>
      </c>
      <c r="J50" s="132">
        <f>'7.d.Evaluación'!S50</f>
        <v>0</v>
      </c>
      <c r="K50" s="132">
        <f>'7.d.Evaluación'!U50</f>
        <v>0</v>
      </c>
      <c r="L50" s="130">
        <f>'7.d.Evaluación'!Y50</f>
        <v>1</v>
      </c>
      <c r="M50" s="130">
        <f>'7.d.Evaluación'!Z50</f>
        <v>1.5</v>
      </c>
      <c r="N50" s="131">
        <f>'7.d.Evaluación'!AA50</f>
        <v>1.5</v>
      </c>
    </row>
    <row r="51" spans="2:14" ht="84.9" customHeight="1" thickBot="1">
      <c r="B51" s="132">
        <v>0</v>
      </c>
      <c r="C51" s="132">
        <v>0</v>
      </c>
      <c r="D51" s="132">
        <v>0</v>
      </c>
      <c r="E51" s="132">
        <v>0</v>
      </c>
      <c r="F51" s="132">
        <v>0</v>
      </c>
      <c r="G51" s="132">
        <v>0</v>
      </c>
      <c r="H51" s="132">
        <f>'7.b.Probabilidad'!I51</f>
        <v>0</v>
      </c>
      <c r="I51" s="132">
        <f>'7.b.Probabilidad'!M51</f>
        <v>0</v>
      </c>
      <c r="J51" s="132">
        <f>'7.d.Evaluación'!S51</f>
        <v>0</v>
      </c>
      <c r="K51" s="132">
        <f>'7.d.Evaluación'!U51</f>
        <v>0</v>
      </c>
      <c r="L51" s="130">
        <f>'7.d.Evaluación'!Y51</f>
        <v>0</v>
      </c>
      <c r="M51" s="130">
        <f>'7.d.Evaluación'!Z51</f>
        <v>1.5</v>
      </c>
      <c r="N51" s="131">
        <f>'7.d.Evaluación'!AA51</f>
        <v>0</v>
      </c>
    </row>
    <row r="52" spans="2:14" ht="84.9" customHeight="1" thickBot="1">
      <c r="B52" s="132">
        <v>0</v>
      </c>
      <c r="C52" s="132">
        <v>0</v>
      </c>
      <c r="D52" s="132">
        <v>0</v>
      </c>
      <c r="E52" s="132">
        <v>0</v>
      </c>
      <c r="F52" s="132">
        <v>0</v>
      </c>
      <c r="G52" s="132">
        <v>0</v>
      </c>
      <c r="H52" s="132">
        <f>'7.b.Probabilidad'!I52</f>
        <v>0</v>
      </c>
      <c r="I52" s="132">
        <f>'7.b.Probabilidad'!M52</f>
        <v>0</v>
      </c>
      <c r="J52" s="132">
        <f>'7.d.Evaluación'!S52</f>
        <v>0</v>
      </c>
      <c r="K52" s="132">
        <f>'7.d.Evaluación'!U52</f>
        <v>0</v>
      </c>
      <c r="L52" s="130">
        <f>'7.d.Evaluación'!Y52</f>
        <v>0</v>
      </c>
      <c r="M52" s="130">
        <f>'7.d.Evaluación'!Z52</f>
        <v>1.5</v>
      </c>
      <c r="N52" s="131">
        <f>'7.d.Evaluación'!AA52</f>
        <v>0</v>
      </c>
    </row>
    <row r="53" spans="2:14" ht="84.9" customHeight="1" thickBot="1">
      <c r="B53" s="132">
        <v>0</v>
      </c>
      <c r="C53" s="132">
        <v>0</v>
      </c>
      <c r="D53" s="132">
        <v>0</v>
      </c>
      <c r="E53" s="132">
        <v>0</v>
      </c>
      <c r="F53" s="132">
        <v>0</v>
      </c>
      <c r="G53" s="132">
        <v>0</v>
      </c>
      <c r="H53" s="132">
        <f>'7.b.Probabilidad'!I53</f>
        <v>0</v>
      </c>
      <c r="I53" s="132">
        <f>'7.b.Probabilidad'!M53</f>
        <v>0</v>
      </c>
      <c r="J53" s="132">
        <f>'7.d.Evaluación'!S53</f>
        <v>0</v>
      </c>
      <c r="K53" s="132">
        <f>'7.d.Evaluación'!U53</f>
        <v>0</v>
      </c>
      <c r="L53" s="130">
        <f>'7.d.Evaluación'!Y53</f>
        <v>0</v>
      </c>
      <c r="M53" s="130">
        <f>'7.d.Evaluación'!Z53</f>
        <v>1.5</v>
      </c>
      <c r="N53" s="131">
        <f>'7.d.Evaluación'!AA53</f>
        <v>0</v>
      </c>
    </row>
    <row r="54" spans="2:14" ht="84.9" customHeight="1" thickBot="1">
      <c r="B54" s="132">
        <v>0</v>
      </c>
      <c r="C54" s="132">
        <v>0</v>
      </c>
      <c r="D54" s="132">
        <v>0</v>
      </c>
      <c r="E54" s="132">
        <v>0</v>
      </c>
      <c r="F54" s="132">
        <v>0</v>
      </c>
      <c r="G54" s="132">
        <v>0</v>
      </c>
      <c r="H54" s="132">
        <f>'7.b.Probabilidad'!I54</f>
        <v>0</v>
      </c>
      <c r="I54" s="132">
        <f>'7.b.Probabilidad'!M54</f>
        <v>0</v>
      </c>
      <c r="J54" s="132">
        <f>'7.d.Evaluación'!S54</f>
        <v>0</v>
      </c>
      <c r="K54" s="132">
        <f>'7.d.Evaluación'!U54</f>
        <v>0</v>
      </c>
      <c r="L54" s="130">
        <f>'7.d.Evaluación'!Y54</f>
        <v>0</v>
      </c>
      <c r="M54" s="130">
        <f>'7.d.Evaluación'!Z54</f>
        <v>1.5</v>
      </c>
      <c r="N54" s="131">
        <f>'7.d.Evaluación'!AA54</f>
        <v>0</v>
      </c>
    </row>
    <row r="55" spans="2:14" ht="84.9" customHeight="1" thickBot="1">
      <c r="B55" s="132">
        <v>0</v>
      </c>
      <c r="C55" s="132">
        <v>0</v>
      </c>
      <c r="D55" s="132">
        <v>0</v>
      </c>
      <c r="E55" s="132">
        <v>0</v>
      </c>
      <c r="F55" s="132">
        <v>0</v>
      </c>
      <c r="G55" s="132">
        <v>0</v>
      </c>
      <c r="H55" s="132">
        <f>'7.b.Probabilidad'!I55</f>
        <v>0</v>
      </c>
      <c r="I55" s="132">
        <f>'7.b.Probabilidad'!M55</f>
        <v>0</v>
      </c>
      <c r="J55" s="132">
        <f>'7.d.Evaluación'!S55</f>
        <v>0</v>
      </c>
      <c r="K55" s="132">
        <f>'7.d.Evaluación'!U55</f>
        <v>0</v>
      </c>
      <c r="L55" s="130">
        <f>'7.d.Evaluación'!Y55</f>
        <v>0</v>
      </c>
      <c r="M55" s="130">
        <f>'7.d.Evaluación'!Z55</f>
        <v>1.5</v>
      </c>
      <c r="N55" s="131">
        <f>'7.d.Evaluación'!AA55</f>
        <v>0</v>
      </c>
    </row>
    <row r="56" spans="2:14" ht="84.9" customHeight="1" thickBot="1">
      <c r="B56" s="132">
        <v>0</v>
      </c>
      <c r="C56" s="132">
        <v>0</v>
      </c>
      <c r="D56" s="132">
        <v>0</v>
      </c>
      <c r="E56" s="132">
        <v>0</v>
      </c>
      <c r="F56" s="132">
        <v>0</v>
      </c>
      <c r="G56" s="132">
        <v>0</v>
      </c>
      <c r="H56" s="132">
        <f>'7.b.Probabilidad'!I56</f>
        <v>0</v>
      </c>
      <c r="I56" s="132">
        <f>'7.b.Probabilidad'!M56</f>
        <v>0</v>
      </c>
      <c r="J56" s="132">
        <f>'7.d.Evaluación'!S56</f>
        <v>0</v>
      </c>
      <c r="K56" s="132">
        <f>'7.d.Evaluación'!U56</f>
        <v>0</v>
      </c>
      <c r="L56" s="130">
        <f>'7.d.Evaluación'!Y56</f>
        <v>0</v>
      </c>
      <c r="M56" s="130">
        <f>'7.d.Evaluación'!Z56</f>
        <v>1.5</v>
      </c>
      <c r="N56" s="131">
        <f>'7.d.Evaluación'!AA56</f>
        <v>0</v>
      </c>
    </row>
    <row r="57" spans="2:14" ht="84.9" customHeight="1" thickBot="1">
      <c r="B57" s="132">
        <v>0</v>
      </c>
      <c r="C57" s="132">
        <v>0</v>
      </c>
      <c r="D57" s="132">
        <v>0</v>
      </c>
      <c r="E57" s="132">
        <v>0</v>
      </c>
      <c r="F57" s="132">
        <v>0</v>
      </c>
      <c r="G57" s="132">
        <v>0</v>
      </c>
      <c r="H57" s="132">
        <f>'7.b.Probabilidad'!I57</f>
        <v>0</v>
      </c>
      <c r="I57" s="132">
        <f>'7.b.Probabilidad'!M57</f>
        <v>0</v>
      </c>
      <c r="J57" s="132">
        <f>'7.d.Evaluación'!S57</f>
        <v>0</v>
      </c>
      <c r="K57" s="132">
        <f>'7.d.Evaluación'!U57</f>
        <v>0</v>
      </c>
      <c r="L57" s="130">
        <f>'7.d.Evaluación'!Y57</f>
        <v>0</v>
      </c>
      <c r="M57" s="130">
        <f>'7.d.Evaluación'!Z57</f>
        <v>1.5</v>
      </c>
      <c r="N57" s="131">
        <f>'7.d.Evaluación'!AA57</f>
        <v>0</v>
      </c>
    </row>
    <row r="58" spans="2:14" ht="84.9" customHeight="1" thickBot="1">
      <c r="B58" s="132">
        <v>0</v>
      </c>
      <c r="C58" s="132">
        <v>0</v>
      </c>
      <c r="D58" s="132">
        <v>0</v>
      </c>
      <c r="E58" s="132">
        <v>0</v>
      </c>
      <c r="F58" s="132">
        <v>0</v>
      </c>
      <c r="G58" s="132">
        <v>0</v>
      </c>
      <c r="H58" s="132">
        <f>'7.b.Probabilidad'!I58</f>
        <v>0</v>
      </c>
      <c r="I58" s="132">
        <f>'7.b.Probabilidad'!M58</f>
        <v>0</v>
      </c>
      <c r="J58" s="132">
        <f>'7.d.Evaluación'!S58</f>
        <v>0</v>
      </c>
      <c r="K58" s="132">
        <f>'7.d.Evaluación'!U58</f>
        <v>0</v>
      </c>
      <c r="L58" s="130">
        <f>'7.d.Evaluación'!Y58</f>
        <v>0</v>
      </c>
      <c r="M58" s="130">
        <f>'7.d.Evaluación'!Z58</f>
        <v>0</v>
      </c>
      <c r="N58" s="131">
        <f>'7.d.Evaluación'!AA58</f>
        <v>0</v>
      </c>
    </row>
    <row r="59" spans="2:14" ht="84.9" customHeight="1" thickBot="1">
      <c r="B59" s="132">
        <v>0</v>
      </c>
      <c r="C59" s="132">
        <v>0</v>
      </c>
      <c r="D59" s="132">
        <v>0</v>
      </c>
      <c r="E59" s="132">
        <v>0</v>
      </c>
      <c r="F59" s="132">
        <v>0</v>
      </c>
      <c r="G59" s="132">
        <v>0</v>
      </c>
      <c r="H59" s="132">
        <f>'7.b.Probabilidad'!I59</f>
        <v>0</v>
      </c>
      <c r="I59" s="132">
        <f>'7.b.Probabilidad'!M59</f>
        <v>0</v>
      </c>
      <c r="J59" s="132">
        <f>'7.d.Evaluación'!S59</f>
        <v>0</v>
      </c>
      <c r="K59" s="132">
        <f>'7.d.Evaluación'!U59</f>
        <v>0</v>
      </c>
      <c r="L59" s="130">
        <f>'7.d.Evaluación'!Y59</f>
        <v>0</v>
      </c>
      <c r="M59" s="130">
        <f>'7.d.Evaluación'!Z59</f>
        <v>0</v>
      </c>
      <c r="N59" s="131">
        <f>'7.d.Evaluación'!AA59</f>
        <v>0</v>
      </c>
    </row>
    <row r="60" spans="2:14" ht="84.9" customHeight="1" thickBot="1">
      <c r="B60" s="132">
        <v>0</v>
      </c>
      <c r="C60" s="132">
        <v>0</v>
      </c>
      <c r="D60" s="132">
        <v>0</v>
      </c>
      <c r="E60" s="132">
        <v>0</v>
      </c>
      <c r="F60" s="132">
        <v>0</v>
      </c>
      <c r="G60" s="132">
        <v>0</v>
      </c>
      <c r="H60" s="132">
        <f>'7.b.Probabilidad'!I60</f>
        <v>0</v>
      </c>
      <c r="I60" s="132">
        <f>'7.b.Probabilidad'!M60</f>
        <v>0</v>
      </c>
      <c r="J60" s="132">
        <f>'7.d.Evaluación'!S60</f>
        <v>0</v>
      </c>
      <c r="K60" s="132">
        <f>'7.d.Evaluación'!U60</f>
        <v>0</v>
      </c>
      <c r="L60" s="130">
        <f>'7.d.Evaluación'!Y60</f>
        <v>0</v>
      </c>
      <c r="M60" s="130">
        <f>'7.d.Evaluación'!Z60</f>
        <v>0</v>
      </c>
      <c r="N60" s="131">
        <f>'7.d.Evaluación'!AA60</f>
        <v>0</v>
      </c>
    </row>
    <row r="61" spans="2:14" ht="84.9" customHeight="1" thickBot="1">
      <c r="B61" s="132">
        <v>0</v>
      </c>
      <c r="C61" s="132">
        <v>0</v>
      </c>
      <c r="D61" s="132">
        <v>0</v>
      </c>
      <c r="E61" s="132">
        <v>0</v>
      </c>
      <c r="F61" s="132">
        <v>0</v>
      </c>
      <c r="G61" s="132">
        <v>0</v>
      </c>
      <c r="H61" s="132">
        <f>'7.b.Probabilidad'!I61</f>
        <v>0</v>
      </c>
      <c r="I61" s="132">
        <f>'7.b.Probabilidad'!M61</f>
        <v>0</v>
      </c>
      <c r="J61" s="132">
        <f>'7.d.Evaluación'!S61</f>
        <v>0</v>
      </c>
      <c r="K61" s="132">
        <f>'7.d.Evaluación'!U61</f>
        <v>0</v>
      </c>
      <c r="L61" s="130">
        <f>'7.d.Evaluación'!Y61</f>
        <v>0</v>
      </c>
      <c r="M61" s="130">
        <f>'7.d.Evaluación'!Z61</f>
        <v>0</v>
      </c>
      <c r="N61" s="131">
        <f>'7.d.Evaluación'!AA61</f>
        <v>0</v>
      </c>
    </row>
    <row r="62" spans="2:14" ht="84.9" customHeight="1" thickBot="1">
      <c r="B62" s="132">
        <v>0</v>
      </c>
      <c r="C62" s="132">
        <v>0</v>
      </c>
      <c r="D62" s="132">
        <v>0</v>
      </c>
      <c r="E62" s="132">
        <v>0</v>
      </c>
      <c r="F62" s="132">
        <v>0</v>
      </c>
      <c r="G62" s="132">
        <v>0</v>
      </c>
      <c r="H62" s="132">
        <f>'7.b.Probabilidad'!I62</f>
        <v>0</v>
      </c>
      <c r="I62" s="132">
        <f>'7.b.Probabilidad'!M62</f>
        <v>0</v>
      </c>
      <c r="J62" s="132">
        <f>'7.d.Evaluación'!S62</f>
        <v>0</v>
      </c>
      <c r="K62" s="132">
        <f>'7.d.Evaluación'!U62</f>
        <v>0</v>
      </c>
      <c r="L62" s="130">
        <f>'7.d.Evaluación'!Y62</f>
        <v>0</v>
      </c>
      <c r="M62" s="130">
        <f>'7.d.Evaluación'!Z62</f>
        <v>0</v>
      </c>
      <c r="N62" s="131">
        <f>'7.d.Evaluación'!AA62</f>
        <v>0</v>
      </c>
    </row>
    <row r="63" spans="2:14" ht="84.9" customHeight="1" thickBot="1">
      <c r="B63" s="132">
        <v>0</v>
      </c>
      <c r="C63" s="132">
        <v>0</v>
      </c>
      <c r="D63" s="132">
        <v>0</v>
      </c>
      <c r="E63" s="132">
        <v>0</v>
      </c>
      <c r="F63" s="132">
        <v>0</v>
      </c>
      <c r="G63" s="132">
        <v>0</v>
      </c>
      <c r="H63" s="132">
        <f>'7.b.Probabilidad'!I63</f>
        <v>0</v>
      </c>
      <c r="I63" s="132">
        <f>'7.b.Probabilidad'!M63</f>
        <v>0</v>
      </c>
      <c r="J63" s="132">
        <f>'7.d.Evaluación'!S63</f>
        <v>0</v>
      </c>
      <c r="K63" s="132">
        <f>'7.d.Evaluación'!U63</f>
        <v>0</v>
      </c>
      <c r="L63" s="130">
        <f>'7.d.Evaluación'!Y63</f>
        <v>0</v>
      </c>
      <c r="M63" s="130">
        <f>'7.d.Evaluación'!Z63</f>
        <v>0</v>
      </c>
      <c r="N63" s="131">
        <f>'7.d.Evaluación'!AA63</f>
        <v>0</v>
      </c>
    </row>
    <row r="64" spans="2:14" ht="84.9" customHeight="1" thickBot="1">
      <c r="B64" s="132">
        <v>0</v>
      </c>
      <c r="C64" s="132">
        <v>0</v>
      </c>
      <c r="D64" s="132">
        <v>0</v>
      </c>
      <c r="E64" s="132">
        <v>0</v>
      </c>
      <c r="F64" s="132">
        <v>0</v>
      </c>
      <c r="G64" s="132">
        <v>0</v>
      </c>
      <c r="H64" s="132">
        <f>'7.b.Probabilidad'!I64</f>
        <v>0</v>
      </c>
      <c r="I64" s="132">
        <f>'7.b.Probabilidad'!M64</f>
        <v>0</v>
      </c>
      <c r="J64" s="132">
        <f>'7.d.Evaluación'!S64</f>
        <v>0</v>
      </c>
      <c r="K64" s="132">
        <f>'7.d.Evaluación'!U64</f>
        <v>0</v>
      </c>
      <c r="L64" s="130">
        <f>'7.d.Evaluación'!Y64</f>
        <v>0</v>
      </c>
      <c r="M64" s="130">
        <f>'7.d.Evaluación'!Z64</f>
        <v>0</v>
      </c>
      <c r="N64" s="131">
        <f>'7.d.Evaluación'!AA64</f>
        <v>0</v>
      </c>
    </row>
    <row r="65" spans="2:14" ht="84.9" customHeight="1" thickBot="1">
      <c r="B65" s="132">
        <v>0</v>
      </c>
      <c r="C65" s="132">
        <v>0</v>
      </c>
      <c r="D65" s="132">
        <v>0</v>
      </c>
      <c r="E65" s="132">
        <v>0</v>
      </c>
      <c r="F65" s="132">
        <v>0</v>
      </c>
      <c r="G65" s="132">
        <v>0</v>
      </c>
      <c r="H65" s="132">
        <f>'7.b.Probabilidad'!I65</f>
        <v>0</v>
      </c>
      <c r="I65" s="132">
        <f>'7.b.Probabilidad'!M65</f>
        <v>0</v>
      </c>
      <c r="J65" s="132">
        <f>'7.d.Evaluación'!S65</f>
        <v>0</v>
      </c>
      <c r="K65" s="132">
        <f>'7.d.Evaluación'!U65</f>
        <v>0</v>
      </c>
      <c r="L65" s="130">
        <f>'7.d.Evaluación'!Y65</f>
        <v>0</v>
      </c>
      <c r="M65" s="130">
        <f>'7.d.Evaluación'!Z65</f>
        <v>0</v>
      </c>
      <c r="N65" s="131">
        <f>'7.d.Evaluación'!AA65</f>
        <v>0</v>
      </c>
    </row>
    <row r="66" spans="2:14" ht="84.9" customHeight="1" thickBot="1">
      <c r="B66" s="132">
        <v>0</v>
      </c>
      <c r="C66" s="132">
        <v>0</v>
      </c>
      <c r="D66" s="132">
        <v>0</v>
      </c>
      <c r="E66" s="132">
        <v>0</v>
      </c>
      <c r="F66" s="132">
        <v>0</v>
      </c>
      <c r="G66" s="132">
        <v>0</v>
      </c>
      <c r="H66" s="132">
        <f>'7.b.Probabilidad'!I66</f>
        <v>0</v>
      </c>
      <c r="I66" s="132">
        <f>'7.b.Probabilidad'!M66</f>
        <v>0</v>
      </c>
      <c r="J66" s="132">
        <f>'7.d.Evaluación'!S66</f>
        <v>0</v>
      </c>
      <c r="K66" s="132">
        <f>'7.d.Evaluación'!U66</f>
        <v>0</v>
      </c>
      <c r="L66" s="130">
        <f>'7.d.Evaluación'!Y66</f>
        <v>0</v>
      </c>
      <c r="M66" s="130">
        <f>'7.d.Evaluación'!Z66</f>
        <v>0</v>
      </c>
      <c r="N66" s="131">
        <f>'7.d.Evaluación'!AA66</f>
        <v>0</v>
      </c>
    </row>
    <row r="67" spans="2:14" ht="84.9" customHeight="1" thickBot="1">
      <c r="B67" s="132">
        <v>0</v>
      </c>
      <c r="C67" s="132">
        <v>0</v>
      </c>
      <c r="D67" s="132">
        <v>0</v>
      </c>
      <c r="E67" s="132">
        <v>0</v>
      </c>
      <c r="F67" s="132">
        <v>0</v>
      </c>
      <c r="G67" s="132">
        <v>0</v>
      </c>
      <c r="H67" s="132">
        <f>'7.b.Probabilidad'!I67</f>
        <v>0</v>
      </c>
      <c r="I67" s="132">
        <f>'7.b.Probabilidad'!M67</f>
        <v>0</v>
      </c>
      <c r="J67" s="132">
        <f>'7.d.Evaluación'!S67</f>
        <v>0</v>
      </c>
      <c r="K67" s="132">
        <f>'7.d.Evaluación'!U67</f>
        <v>0</v>
      </c>
      <c r="L67" s="130">
        <f>'7.d.Evaluación'!Y67</f>
        <v>0</v>
      </c>
      <c r="M67" s="130">
        <f>'7.d.Evaluación'!Z67</f>
        <v>0</v>
      </c>
      <c r="N67" s="131">
        <f>'7.d.Evaluación'!AA67</f>
        <v>0</v>
      </c>
    </row>
    <row r="68" spans="2:14" ht="84.9" customHeight="1" thickBot="1">
      <c r="B68" s="132">
        <v>0</v>
      </c>
      <c r="C68" s="132">
        <v>0</v>
      </c>
      <c r="D68" s="132">
        <v>0</v>
      </c>
      <c r="E68" s="132">
        <v>0</v>
      </c>
      <c r="F68" s="132">
        <v>0</v>
      </c>
      <c r="G68" s="132">
        <v>0</v>
      </c>
      <c r="H68" s="132">
        <f>'7.b.Probabilidad'!I68</f>
        <v>0</v>
      </c>
      <c r="I68" s="132">
        <f>'7.b.Probabilidad'!M68</f>
        <v>0</v>
      </c>
      <c r="J68" s="132">
        <f>'7.d.Evaluación'!S68</f>
        <v>0</v>
      </c>
      <c r="K68" s="132">
        <f>'7.d.Evaluación'!U68</f>
        <v>0</v>
      </c>
      <c r="L68" s="130">
        <f>'7.d.Evaluación'!Y68</f>
        <v>0</v>
      </c>
      <c r="M68" s="130">
        <f>'7.d.Evaluación'!Z68</f>
        <v>0</v>
      </c>
      <c r="N68" s="131">
        <f>'7.d.Evaluación'!AA68</f>
        <v>0</v>
      </c>
    </row>
    <row r="69" spans="2:14" ht="84.9" customHeight="1" thickBot="1">
      <c r="B69" s="132">
        <v>0</v>
      </c>
      <c r="C69" s="132">
        <v>0</v>
      </c>
      <c r="D69" s="132">
        <v>0</v>
      </c>
      <c r="E69" s="132">
        <v>0</v>
      </c>
      <c r="F69" s="132">
        <v>0</v>
      </c>
      <c r="G69" s="132">
        <v>0</v>
      </c>
      <c r="H69" s="132">
        <f>'7.b.Probabilidad'!I69</f>
        <v>0</v>
      </c>
      <c r="I69" s="132">
        <f>'7.b.Probabilidad'!M69</f>
        <v>0</v>
      </c>
      <c r="J69" s="132">
        <f>'7.d.Evaluación'!S69</f>
        <v>0</v>
      </c>
      <c r="K69" s="132">
        <f>'7.d.Evaluación'!U69</f>
        <v>0</v>
      </c>
      <c r="L69" s="130">
        <f>'7.d.Evaluación'!Y69</f>
        <v>0</v>
      </c>
      <c r="M69" s="130">
        <f>'7.d.Evaluación'!Z69</f>
        <v>0</v>
      </c>
      <c r="N69" s="131">
        <f>'7.d.Evaluación'!AA69</f>
        <v>0</v>
      </c>
    </row>
    <row r="70" spans="2:14" ht="84.9" customHeight="1" thickBot="1">
      <c r="B70" s="132">
        <v>0</v>
      </c>
      <c r="C70" s="132">
        <v>0</v>
      </c>
      <c r="D70" s="132">
        <v>0</v>
      </c>
      <c r="E70" s="132">
        <v>0</v>
      </c>
      <c r="F70" s="132">
        <v>0</v>
      </c>
      <c r="G70" s="132">
        <v>0</v>
      </c>
      <c r="H70" s="132">
        <f>'7.b.Probabilidad'!I70</f>
        <v>0</v>
      </c>
      <c r="I70" s="132">
        <f>'7.b.Probabilidad'!M70</f>
        <v>0</v>
      </c>
      <c r="J70" s="132">
        <f>'7.d.Evaluación'!S70</f>
        <v>0</v>
      </c>
      <c r="K70" s="132">
        <f>'7.d.Evaluación'!U70</f>
        <v>0</v>
      </c>
      <c r="L70" s="130">
        <f>'7.d.Evaluación'!Y70</f>
        <v>0</v>
      </c>
      <c r="M70" s="130">
        <f>'7.d.Evaluación'!Z70</f>
        <v>0</v>
      </c>
      <c r="N70" s="131">
        <f>'7.d.Evaluación'!AA70</f>
        <v>0</v>
      </c>
    </row>
    <row r="71" spans="2:14" ht="84.9" customHeight="1" thickBot="1">
      <c r="B71" s="132">
        <v>0</v>
      </c>
      <c r="C71" s="132">
        <v>0</v>
      </c>
      <c r="D71" s="132">
        <v>0</v>
      </c>
      <c r="E71" s="132">
        <v>0</v>
      </c>
      <c r="F71" s="132">
        <v>0</v>
      </c>
      <c r="G71" s="132">
        <v>0</v>
      </c>
      <c r="H71" s="132">
        <f>'7.b.Probabilidad'!I71</f>
        <v>0</v>
      </c>
      <c r="I71" s="132">
        <f>'7.b.Probabilidad'!M71</f>
        <v>0</v>
      </c>
      <c r="J71" s="132">
        <f>'7.d.Evaluación'!S71</f>
        <v>0</v>
      </c>
      <c r="K71" s="132">
        <f>'7.d.Evaluación'!U71</f>
        <v>0</v>
      </c>
      <c r="L71" s="130">
        <f>'7.d.Evaluación'!Y71</f>
        <v>0</v>
      </c>
      <c r="M71" s="130">
        <f>'7.d.Evaluación'!Z71</f>
        <v>0</v>
      </c>
      <c r="N71" s="131">
        <f>'7.d.Evaluación'!AA71</f>
        <v>0</v>
      </c>
    </row>
    <row r="72" spans="2:14" ht="84.9" customHeight="1" thickBot="1">
      <c r="B72" s="132">
        <v>0</v>
      </c>
      <c r="C72" s="132">
        <v>0</v>
      </c>
      <c r="D72" s="132">
        <v>0</v>
      </c>
      <c r="E72" s="132">
        <v>0</v>
      </c>
      <c r="F72" s="132">
        <v>0</v>
      </c>
      <c r="G72" s="132">
        <v>0</v>
      </c>
      <c r="H72" s="132">
        <f>'7.b.Probabilidad'!I72</f>
        <v>0</v>
      </c>
      <c r="I72" s="132">
        <f>'7.b.Probabilidad'!M72</f>
        <v>0</v>
      </c>
      <c r="J72" s="132">
        <f>'7.d.Evaluación'!S72</f>
        <v>0</v>
      </c>
      <c r="K72" s="132">
        <f>'7.d.Evaluación'!U72</f>
        <v>0</v>
      </c>
      <c r="L72" s="130">
        <f>'7.d.Evaluación'!Y72</f>
        <v>0</v>
      </c>
      <c r="M72" s="130">
        <f>'7.d.Evaluación'!Z72</f>
        <v>0</v>
      </c>
      <c r="N72" s="131">
        <f>'7.d.Evaluación'!AA72</f>
        <v>0</v>
      </c>
    </row>
    <row r="73" spans="2:14" ht="84.9" customHeight="1" thickBot="1">
      <c r="B73" s="132">
        <v>0</v>
      </c>
      <c r="C73" s="132">
        <v>0</v>
      </c>
      <c r="D73" s="132">
        <v>0</v>
      </c>
      <c r="E73" s="132">
        <v>0</v>
      </c>
      <c r="F73" s="132">
        <v>0</v>
      </c>
      <c r="G73" s="132">
        <v>0</v>
      </c>
      <c r="H73" s="132">
        <f>'7.b.Probabilidad'!I73</f>
        <v>0</v>
      </c>
      <c r="I73" s="132">
        <f>'7.b.Probabilidad'!M73</f>
        <v>0</v>
      </c>
      <c r="J73" s="132">
        <f>'7.d.Evaluación'!S73</f>
        <v>0</v>
      </c>
      <c r="K73" s="132">
        <f>'7.d.Evaluación'!U73</f>
        <v>0</v>
      </c>
      <c r="L73" s="130">
        <f>'7.d.Evaluación'!Y73</f>
        <v>0</v>
      </c>
      <c r="M73" s="130">
        <f>'7.d.Evaluación'!Z73</f>
        <v>0</v>
      </c>
      <c r="N73" s="131">
        <f>'7.d.Evaluación'!AA73</f>
        <v>0</v>
      </c>
    </row>
    <row r="74" spans="2:14" ht="84.9" customHeight="1" thickBot="1">
      <c r="B74" s="132">
        <v>0</v>
      </c>
      <c r="C74" s="132">
        <v>0</v>
      </c>
      <c r="D74" s="132">
        <v>0</v>
      </c>
      <c r="E74" s="132">
        <v>0</v>
      </c>
      <c r="F74" s="132">
        <v>0</v>
      </c>
      <c r="G74" s="132">
        <v>0</v>
      </c>
      <c r="H74" s="132">
        <f>'7.b.Probabilidad'!I74</f>
        <v>0</v>
      </c>
      <c r="I74" s="132">
        <f>'7.b.Probabilidad'!M74</f>
        <v>0</v>
      </c>
      <c r="J74" s="132">
        <f>'7.d.Evaluación'!S74</f>
        <v>0</v>
      </c>
      <c r="K74" s="132">
        <f>'7.d.Evaluación'!U74</f>
        <v>0</v>
      </c>
      <c r="L74" s="130">
        <f>'7.d.Evaluación'!Y74</f>
        <v>0</v>
      </c>
      <c r="M74" s="130">
        <f>'7.d.Evaluación'!Z74</f>
        <v>0</v>
      </c>
      <c r="N74" s="131">
        <f>'7.d.Evaluación'!AA74</f>
        <v>0</v>
      </c>
    </row>
    <row r="75" spans="2:14" ht="84.9" customHeight="1" thickBot="1">
      <c r="B75" s="132">
        <v>0</v>
      </c>
      <c r="C75" s="132">
        <v>0</v>
      </c>
      <c r="D75" s="132">
        <v>0</v>
      </c>
      <c r="E75" s="132">
        <v>0</v>
      </c>
      <c r="F75" s="132">
        <v>0</v>
      </c>
      <c r="G75" s="132">
        <v>0</v>
      </c>
      <c r="H75" s="132">
        <f>'7.b.Probabilidad'!I75</f>
        <v>0</v>
      </c>
      <c r="I75" s="132">
        <f>'7.b.Probabilidad'!M75</f>
        <v>0</v>
      </c>
      <c r="J75" s="132">
        <f>'7.d.Evaluación'!S75</f>
        <v>0</v>
      </c>
      <c r="K75" s="132">
        <f>'7.d.Evaluación'!U75</f>
        <v>0</v>
      </c>
      <c r="L75" s="130">
        <f>'7.d.Evaluación'!Y75</f>
        <v>0</v>
      </c>
      <c r="M75" s="130">
        <f>'7.d.Evaluación'!Z75</f>
        <v>0</v>
      </c>
      <c r="N75" s="131">
        <f>'7.d.Evaluación'!AA75</f>
        <v>0</v>
      </c>
    </row>
    <row r="76" spans="2:14" ht="84.9" customHeight="1" thickBot="1">
      <c r="B76" s="132">
        <v>0</v>
      </c>
      <c r="C76" s="132">
        <v>0</v>
      </c>
      <c r="D76" s="132">
        <v>0</v>
      </c>
      <c r="E76" s="132">
        <v>0</v>
      </c>
      <c r="F76" s="132">
        <v>0</v>
      </c>
      <c r="G76" s="132">
        <v>0</v>
      </c>
      <c r="H76" s="132">
        <f>'7.b.Probabilidad'!I76</f>
        <v>0</v>
      </c>
      <c r="I76" s="132">
        <f>'7.b.Probabilidad'!M76</f>
        <v>0</v>
      </c>
      <c r="J76" s="132">
        <f>'7.d.Evaluación'!S76</f>
        <v>0</v>
      </c>
      <c r="K76" s="132">
        <f>'7.d.Evaluación'!U76</f>
        <v>0</v>
      </c>
      <c r="L76" s="130">
        <f>'7.d.Evaluación'!Y76</f>
        <v>0</v>
      </c>
      <c r="M76" s="130">
        <f>'7.d.Evaluación'!Z76</f>
        <v>0</v>
      </c>
      <c r="N76" s="131">
        <f>'7.d.Evaluación'!AA76</f>
        <v>0</v>
      </c>
    </row>
    <row r="77" spans="2:14" ht="84.9" customHeight="1" thickBot="1">
      <c r="B77" s="132">
        <v>0</v>
      </c>
      <c r="C77" s="132">
        <v>0</v>
      </c>
      <c r="D77" s="132">
        <v>0</v>
      </c>
      <c r="E77" s="132">
        <v>0</v>
      </c>
      <c r="F77" s="132">
        <v>0</v>
      </c>
      <c r="G77" s="132">
        <v>0</v>
      </c>
      <c r="H77" s="132">
        <f>'7.b.Probabilidad'!I77</f>
        <v>0</v>
      </c>
      <c r="I77" s="132">
        <f>'7.b.Probabilidad'!M77</f>
        <v>0</v>
      </c>
      <c r="J77" s="132">
        <f>'7.d.Evaluación'!S77</f>
        <v>0</v>
      </c>
      <c r="K77" s="132">
        <f>'7.d.Evaluación'!U77</f>
        <v>0</v>
      </c>
      <c r="L77" s="130">
        <f>'7.d.Evaluación'!Y77</f>
        <v>0</v>
      </c>
      <c r="M77" s="130">
        <f>'7.d.Evaluación'!Z77</f>
        <v>0</v>
      </c>
      <c r="N77" s="131">
        <f>'7.d.Evaluación'!AA77</f>
        <v>0</v>
      </c>
    </row>
    <row r="78" spans="2:14" ht="84.9" customHeight="1" thickBot="1">
      <c r="B78" s="132">
        <v>0</v>
      </c>
      <c r="C78" s="132">
        <v>0</v>
      </c>
      <c r="D78" s="132">
        <v>0</v>
      </c>
      <c r="E78" s="132">
        <v>0</v>
      </c>
      <c r="F78" s="132">
        <v>0</v>
      </c>
      <c r="G78" s="132">
        <v>0</v>
      </c>
      <c r="H78" s="132">
        <f>'7.b.Probabilidad'!I78</f>
        <v>0</v>
      </c>
      <c r="I78" s="132">
        <f>'7.b.Probabilidad'!M78</f>
        <v>0</v>
      </c>
      <c r="J78" s="132">
        <f>'7.d.Evaluación'!S78</f>
        <v>0</v>
      </c>
      <c r="K78" s="132">
        <f>'7.d.Evaluación'!U78</f>
        <v>0</v>
      </c>
      <c r="L78" s="130">
        <f>'7.d.Evaluación'!Y78</f>
        <v>0</v>
      </c>
      <c r="M78" s="130">
        <f>'7.d.Evaluación'!Z78</f>
        <v>0</v>
      </c>
      <c r="N78" s="131">
        <f>'7.d.Evaluación'!AA78</f>
        <v>0</v>
      </c>
    </row>
    <row r="79" spans="2:14" ht="84.9" customHeight="1" thickBot="1">
      <c r="B79" s="132">
        <v>0</v>
      </c>
      <c r="C79" s="132">
        <v>0</v>
      </c>
      <c r="D79" s="132">
        <v>0</v>
      </c>
      <c r="E79" s="132">
        <v>0</v>
      </c>
      <c r="F79" s="132">
        <v>0</v>
      </c>
      <c r="G79" s="132">
        <v>0</v>
      </c>
      <c r="H79" s="132">
        <f>'7.b.Probabilidad'!I79</f>
        <v>0</v>
      </c>
      <c r="I79" s="132">
        <f>'7.b.Probabilidad'!M79</f>
        <v>0</v>
      </c>
      <c r="J79" s="132">
        <f>'7.d.Evaluación'!S79</f>
        <v>0</v>
      </c>
      <c r="K79" s="132">
        <f>'7.d.Evaluación'!U79</f>
        <v>0</v>
      </c>
      <c r="L79" s="130">
        <f>'7.d.Evaluación'!Y79</f>
        <v>0</v>
      </c>
      <c r="M79" s="130">
        <f>'7.d.Evaluación'!Z79</f>
        <v>0</v>
      </c>
      <c r="N79" s="131">
        <f>'7.d.Evaluación'!AA79</f>
        <v>0</v>
      </c>
    </row>
    <row r="80" spans="2:14" ht="84.9" customHeight="1" thickBot="1">
      <c r="B80" s="132">
        <v>0</v>
      </c>
      <c r="C80" s="132">
        <v>0</v>
      </c>
      <c r="D80" s="132">
        <v>0</v>
      </c>
      <c r="E80" s="132">
        <v>0</v>
      </c>
      <c r="F80" s="132">
        <v>0</v>
      </c>
      <c r="G80" s="132">
        <v>0</v>
      </c>
      <c r="H80" s="132">
        <f>'7.b.Probabilidad'!I80</f>
        <v>0</v>
      </c>
      <c r="I80" s="132">
        <f>'7.b.Probabilidad'!M80</f>
        <v>0</v>
      </c>
      <c r="J80" s="132">
        <f>'7.d.Evaluación'!S80</f>
        <v>0</v>
      </c>
      <c r="K80" s="132">
        <f>'7.d.Evaluación'!U80</f>
        <v>0</v>
      </c>
      <c r="L80" s="130">
        <f>'7.d.Evaluación'!Y80</f>
        <v>0</v>
      </c>
      <c r="M80" s="130">
        <f>'7.d.Evaluación'!Z80</f>
        <v>0</v>
      </c>
      <c r="N80" s="131">
        <f>'7.d.Evaluación'!AA80</f>
        <v>0</v>
      </c>
    </row>
    <row r="81" spans="2:14" ht="84.9" customHeight="1" thickBot="1">
      <c r="B81" s="133"/>
      <c r="C81" s="133"/>
      <c r="D81" s="133"/>
      <c r="E81" s="133"/>
      <c r="F81" s="133"/>
      <c r="G81" s="133"/>
      <c r="H81" s="133"/>
      <c r="I81" s="133"/>
      <c r="J81" s="133"/>
      <c r="K81" s="133"/>
      <c r="L81" s="133"/>
      <c r="M81" s="133"/>
      <c r="N81" s="133"/>
    </row>
    <row r="82" spans="2:14" ht="84.9" customHeight="1" thickBot="1">
      <c r="B82" s="133"/>
      <c r="C82" s="133"/>
      <c r="D82" s="133"/>
      <c r="E82" s="133"/>
      <c r="F82" s="133"/>
      <c r="G82" s="133"/>
      <c r="H82" s="133"/>
      <c r="I82" s="133"/>
      <c r="J82" s="133"/>
      <c r="K82" s="133"/>
      <c r="L82" s="133"/>
      <c r="M82" s="133"/>
      <c r="N82" s="133"/>
    </row>
    <row r="83" spans="2:14" ht="84.9" customHeight="1" thickBot="1">
      <c r="B83" s="133"/>
      <c r="C83" s="133"/>
      <c r="D83" s="133"/>
      <c r="E83" s="133"/>
      <c r="F83" s="133"/>
      <c r="G83" s="133"/>
      <c r="H83" s="133"/>
      <c r="I83" s="133"/>
      <c r="J83" s="133"/>
      <c r="K83" s="133"/>
      <c r="L83" s="133"/>
      <c r="M83" s="133"/>
      <c r="N83" s="133"/>
    </row>
    <row r="84" spans="2:14" ht="84.9" customHeight="1" thickBot="1">
      <c r="B84" s="133"/>
      <c r="C84" s="133"/>
      <c r="D84" s="133"/>
      <c r="E84" s="133"/>
      <c r="F84" s="133"/>
      <c r="G84" s="133"/>
      <c r="H84" s="133"/>
      <c r="I84" s="133"/>
      <c r="J84" s="133"/>
      <c r="K84" s="133"/>
      <c r="L84" s="133"/>
      <c r="M84" s="133"/>
      <c r="N84" s="133"/>
    </row>
    <row r="85" spans="2:14" ht="84.9" customHeight="1" thickBot="1">
      <c r="B85" s="133"/>
      <c r="C85" s="133"/>
      <c r="D85" s="133"/>
      <c r="E85" s="133"/>
      <c r="F85" s="133"/>
      <c r="G85" s="133"/>
      <c r="H85" s="133"/>
      <c r="I85" s="133"/>
      <c r="J85" s="133"/>
      <c r="K85" s="133"/>
      <c r="L85" s="133"/>
      <c r="M85" s="133"/>
      <c r="N85" s="133"/>
    </row>
    <row r="86" spans="2:14" ht="84.9" customHeight="1" thickBot="1">
      <c r="B86" s="133"/>
      <c r="C86" s="133"/>
      <c r="D86" s="133"/>
      <c r="E86" s="133"/>
      <c r="F86" s="133"/>
      <c r="G86" s="133"/>
      <c r="H86" s="133"/>
      <c r="I86" s="133"/>
      <c r="J86" s="133"/>
      <c r="K86" s="133"/>
      <c r="L86" s="133"/>
      <c r="M86" s="133"/>
      <c r="N86" s="133"/>
    </row>
    <row r="87" spans="2:14" ht="84.9" customHeight="1" thickBot="1">
      <c r="B87" s="133"/>
      <c r="C87" s="133"/>
      <c r="D87" s="133"/>
      <c r="E87" s="133"/>
      <c r="F87" s="133"/>
      <c r="G87" s="133"/>
      <c r="H87" s="133"/>
      <c r="I87" s="133"/>
      <c r="J87" s="133"/>
      <c r="K87" s="133"/>
      <c r="L87" s="133"/>
      <c r="M87" s="133"/>
      <c r="N87" s="133"/>
    </row>
    <row r="88" spans="2:14" ht="84.9" customHeight="1" thickBot="1">
      <c r="B88" s="133"/>
      <c r="C88" s="133"/>
      <c r="D88" s="133"/>
      <c r="E88" s="133"/>
      <c r="F88" s="133"/>
      <c r="G88" s="133"/>
      <c r="H88" s="133"/>
      <c r="I88" s="133"/>
      <c r="J88" s="133"/>
      <c r="K88" s="133"/>
      <c r="L88" s="133"/>
      <c r="M88" s="133"/>
      <c r="N88" s="133"/>
    </row>
    <row r="89" spans="2:14" ht="84.9" customHeight="1" thickBot="1">
      <c r="B89" s="133"/>
      <c r="C89" s="133"/>
      <c r="D89" s="133"/>
      <c r="E89" s="133"/>
      <c r="F89" s="133"/>
      <c r="G89" s="133"/>
      <c r="H89" s="133"/>
      <c r="I89" s="133"/>
      <c r="J89" s="133"/>
      <c r="K89" s="133"/>
      <c r="L89" s="133"/>
      <c r="M89" s="133"/>
      <c r="N89" s="133"/>
    </row>
    <row r="90" spans="2:14" ht="84.9" customHeight="1" thickBot="1">
      <c r="B90" s="133"/>
      <c r="C90" s="133"/>
      <c r="D90" s="133"/>
      <c r="E90" s="133"/>
      <c r="F90" s="133"/>
      <c r="G90" s="133"/>
      <c r="H90" s="133"/>
      <c r="I90" s="133"/>
      <c r="J90" s="133"/>
      <c r="K90" s="133"/>
      <c r="L90" s="133"/>
      <c r="M90" s="133"/>
      <c r="N90" s="133"/>
    </row>
    <row r="91" spans="2:14" ht="84.9" customHeight="1" thickBot="1">
      <c r="B91" s="133"/>
      <c r="C91" s="133"/>
      <c r="D91" s="133"/>
      <c r="E91" s="133"/>
      <c r="F91" s="133"/>
      <c r="G91" s="133"/>
      <c r="H91" s="133"/>
      <c r="I91" s="133"/>
      <c r="J91" s="133"/>
      <c r="K91" s="133"/>
      <c r="L91" s="133"/>
      <c r="M91" s="133"/>
      <c r="N91" s="133"/>
    </row>
    <row r="92" spans="2:14" ht="84.9" customHeight="1" thickBot="1">
      <c r="B92" s="133"/>
      <c r="C92" s="133"/>
      <c r="D92" s="133"/>
      <c r="E92" s="133"/>
      <c r="F92" s="133"/>
      <c r="G92" s="133"/>
      <c r="H92" s="133"/>
      <c r="I92" s="133"/>
      <c r="J92" s="133"/>
      <c r="K92" s="133"/>
      <c r="L92" s="133"/>
      <c r="M92" s="133"/>
      <c r="N92" s="133"/>
    </row>
    <row r="93" spans="2:14" ht="84.9" customHeight="1" thickBot="1">
      <c r="B93" s="133"/>
      <c r="C93" s="133"/>
      <c r="D93" s="133"/>
      <c r="E93" s="133"/>
      <c r="F93" s="133"/>
      <c r="G93" s="133"/>
      <c r="H93" s="133"/>
      <c r="I93" s="133"/>
      <c r="J93" s="133"/>
      <c r="K93" s="133"/>
      <c r="L93" s="133"/>
      <c r="M93" s="133"/>
      <c r="N93" s="133"/>
    </row>
    <row r="94" spans="2:14" ht="84.9" customHeight="1" thickBot="1">
      <c r="B94" s="133"/>
      <c r="C94" s="133"/>
      <c r="D94" s="133"/>
      <c r="E94" s="133"/>
      <c r="F94" s="133"/>
      <c r="G94" s="133"/>
      <c r="H94" s="133"/>
      <c r="I94" s="133"/>
      <c r="J94" s="133"/>
      <c r="K94" s="133"/>
      <c r="L94" s="133"/>
      <c r="M94" s="133"/>
      <c r="N94" s="133"/>
    </row>
    <row r="95" spans="2:14" ht="84.9" customHeight="1" thickBot="1">
      <c r="B95" s="133"/>
      <c r="C95" s="133"/>
      <c r="D95" s="133"/>
      <c r="E95" s="133"/>
      <c r="F95" s="133"/>
      <c r="G95" s="133"/>
      <c r="H95" s="133"/>
      <c r="I95" s="133"/>
      <c r="J95" s="133"/>
      <c r="K95" s="133"/>
      <c r="L95" s="133"/>
      <c r="M95" s="133"/>
      <c r="N95" s="133"/>
    </row>
    <row r="96" spans="2:14" ht="84.9" customHeight="1" thickBot="1">
      <c r="B96" s="133"/>
      <c r="C96" s="133"/>
      <c r="D96" s="133"/>
      <c r="E96" s="133"/>
      <c r="F96" s="133"/>
      <c r="G96" s="133"/>
      <c r="H96" s="133"/>
      <c r="I96" s="133"/>
      <c r="J96" s="133"/>
      <c r="K96" s="133"/>
      <c r="L96" s="133"/>
      <c r="M96" s="133"/>
      <c r="N96" s="133"/>
    </row>
    <row r="97" spans="2:14" ht="84.9" customHeight="1" thickBot="1">
      <c r="B97" s="133"/>
      <c r="C97" s="133"/>
      <c r="D97" s="133"/>
      <c r="E97" s="133"/>
      <c r="F97" s="133"/>
      <c r="G97" s="133"/>
      <c r="H97" s="133"/>
      <c r="I97" s="133"/>
      <c r="J97" s="133"/>
      <c r="K97" s="133"/>
      <c r="L97" s="133"/>
      <c r="M97" s="133"/>
      <c r="N97" s="133"/>
    </row>
    <row r="98" spans="2:14" ht="84.9" customHeight="1" thickBot="1">
      <c r="B98" s="133"/>
      <c r="C98" s="133"/>
      <c r="D98" s="133"/>
      <c r="E98" s="133"/>
      <c r="F98" s="133"/>
      <c r="G98" s="133"/>
      <c r="H98" s="133"/>
      <c r="I98" s="133"/>
      <c r="J98" s="133"/>
      <c r="K98" s="133"/>
      <c r="L98" s="133"/>
      <c r="M98" s="133"/>
      <c r="N98" s="133"/>
    </row>
    <row r="99" spans="2:14" ht="84.9" customHeight="1" thickBot="1">
      <c r="B99" s="133"/>
      <c r="C99" s="133"/>
      <c r="D99" s="133"/>
      <c r="E99" s="133"/>
      <c r="F99" s="133"/>
      <c r="G99" s="133"/>
      <c r="H99" s="133"/>
      <c r="I99" s="133"/>
      <c r="J99" s="133"/>
      <c r="K99" s="133"/>
      <c r="L99" s="133"/>
      <c r="M99" s="133"/>
      <c r="N99" s="133"/>
    </row>
    <row r="100" spans="2:14" ht="84.9" customHeight="1" thickBot="1">
      <c r="B100" s="133"/>
      <c r="C100" s="133"/>
      <c r="D100" s="133"/>
      <c r="E100" s="133"/>
      <c r="F100" s="133"/>
      <c r="G100" s="133"/>
      <c r="H100" s="133"/>
      <c r="I100" s="133"/>
      <c r="J100" s="133"/>
      <c r="K100" s="133"/>
      <c r="L100" s="133"/>
      <c r="M100" s="133"/>
      <c r="N100" s="133"/>
    </row>
    <row r="101" spans="2:14" ht="84.9" customHeight="1" thickBot="1">
      <c r="B101" s="133"/>
      <c r="C101" s="133"/>
      <c r="D101" s="133"/>
      <c r="E101" s="133"/>
      <c r="F101" s="133"/>
      <c r="G101" s="133"/>
      <c r="H101" s="133"/>
      <c r="I101" s="133"/>
      <c r="J101" s="133"/>
      <c r="K101" s="133"/>
      <c r="L101" s="133"/>
      <c r="M101" s="133"/>
      <c r="N101" s="133"/>
    </row>
    <row r="102" spans="2:14" ht="84.9" customHeight="1" thickBot="1">
      <c r="B102" s="133"/>
      <c r="C102" s="133"/>
      <c r="D102" s="133"/>
      <c r="E102" s="133"/>
      <c r="F102" s="133"/>
      <c r="G102" s="133"/>
      <c r="H102" s="133"/>
      <c r="I102" s="133"/>
      <c r="J102" s="133"/>
      <c r="K102" s="133"/>
      <c r="L102" s="133"/>
      <c r="M102" s="133"/>
      <c r="N102" s="133"/>
    </row>
    <row r="103" spans="2:14" ht="84.9" customHeight="1" thickBot="1">
      <c r="B103" s="133"/>
      <c r="C103" s="133"/>
      <c r="D103" s="133"/>
      <c r="E103" s="133"/>
      <c r="F103" s="133"/>
      <c r="G103" s="133"/>
      <c r="H103" s="133"/>
      <c r="I103" s="133"/>
      <c r="J103" s="133"/>
      <c r="K103" s="133"/>
      <c r="L103" s="133"/>
      <c r="M103" s="133"/>
      <c r="N103" s="133"/>
    </row>
    <row r="104" spans="2:14" ht="84.9" customHeight="1" thickBot="1">
      <c r="B104" s="133"/>
      <c r="C104" s="133"/>
      <c r="D104" s="133"/>
      <c r="E104" s="133"/>
      <c r="F104" s="133"/>
      <c r="G104" s="133"/>
      <c r="H104" s="133"/>
      <c r="I104" s="133"/>
      <c r="J104" s="133"/>
      <c r="K104" s="133"/>
      <c r="L104" s="133"/>
      <c r="M104" s="133"/>
      <c r="N104" s="133"/>
    </row>
    <row r="105" spans="2:14" ht="84.9" customHeight="1" thickBot="1">
      <c r="B105" s="133"/>
      <c r="C105" s="133"/>
      <c r="D105" s="133"/>
      <c r="E105" s="133"/>
      <c r="F105" s="133"/>
      <c r="G105" s="133"/>
      <c r="H105" s="133"/>
      <c r="I105" s="133"/>
      <c r="J105" s="133"/>
      <c r="K105" s="133"/>
      <c r="L105" s="133"/>
      <c r="M105" s="133"/>
      <c r="N105" s="133"/>
    </row>
    <row r="106" spans="2:14" ht="84.9" customHeight="1" thickBot="1">
      <c r="B106" s="133"/>
      <c r="C106" s="133"/>
      <c r="D106" s="133"/>
      <c r="E106" s="133"/>
      <c r="F106" s="133"/>
      <c r="G106" s="133"/>
      <c r="H106" s="133"/>
      <c r="I106" s="133"/>
      <c r="J106" s="133"/>
      <c r="K106" s="133"/>
      <c r="L106" s="133"/>
      <c r="M106" s="133"/>
      <c r="N106" s="133"/>
    </row>
    <row r="107" spans="2:14" ht="84.9" customHeight="1" thickBot="1">
      <c r="B107" s="133"/>
      <c r="C107" s="133"/>
      <c r="D107" s="133"/>
      <c r="E107" s="133"/>
      <c r="F107" s="133"/>
      <c r="G107" s="133"/>
      <c r="H107" s="133"/>
      <c r="I107" s="133"/>
      <c r="J107" s="133"/>
      <c r="K107" s="133"/>
      <c r="L107" s="133"/>
      <c r="M107" s="133"/>
      <c r="N107" s="133"/>
    </row>
    <row r="108" spans="2:14" ht="84.9" customHeight="1" thickBot="1">
      <c r="B108" s="133"/>
      <c r="C108" s="133"/>
      <c r="D108" s="133"/>
      <c r="E108" s="133"/>
      <c r="F108" s="133"/>
      <c r="G108" s="133"/>
      <c r="H108" s="133"/>
      <c r="I108" s="133"/>
      <c r="J108" s="133"/>
      <c r="K108" s="133"/>
      <c r="L108" s="133"/>
      <c r="M108" s="133"/>
      <c r="N108" s="133"/>
    </row>
    <row r="109" spans="2:14" ht="84.9" customHeight="1" thickBot="1">
      <c r="B109" s="133"/>
      <c r="C109" s="133"/>
      <c r="D109" s="133"/>
      <c r="E109" s="133"/>
      <c r="F109" s="133"/>
      <c r="G109" s="133"/>
      <c r="H109" s="133"/>
      <c r="I109" s="133"/>
      <c r="J109" s="133"/>
      <c r="K109" s="133"/>
      <c r="L109" s="133"/>
      <c r="M109" s="133"/>
      <c r="N109" s="133"/>
    </row>
    <row r="110" spans="2:14" ht="84.9" customHeight="1" thickBot="1">
      <c r="B110" s="133"/>
      <c r="C110" s="133"/>
      <c r="D110" s="133"/>
      <c r="E110" s="133"/>
      <c r="F110" s="133"/>
      <c r="G110" s="133"/>
      <c r="H110" s="133"/>
      <c r="I110" s="133"/>
      <c r="J110" s="133"/>
      <c r="K110" s="133"/>
      <c r="L110" s="133"/>
      <c r="M110" s="133"/>
      <c r="N110" s="133"/>
    </row>
    <row r="111" spans="2:14" ht="84.9" customHeight="1" thickBot="1">
      <c r="B111" s="133"/>
      <c r="C111" s="133"/>
      <c r="D111" s="133"/>
      <c r="E111" s="133"/>
      <c r="F111" s="133"/>
      <c r="G111" s="133"/>
      <c r="H111" s="133"/>
      <c r="I111" s="133"/>
      <c r="J111" s="133"/>
      <c r="K111" s="133"/>
      <c r="L111" s="133"/>
      <c r="M111" s="133"/>
      <c r="N111" s="133"/>
    </row>
    <row r="112" spans="2:14" ht="84.9" customHeight="1" thickBot="1">
      <c r="B112" s="133"/>
      <c r="C112" s="133"/>
      <c r="D112" s="133"/>
      <c r="E112" s="133"/>
      <c r="F112" s="133"/>
      <c r="G112" s="133"/>
      <c r="H112" s="133"/>
      <c r="I112" s="133"/>
      <c r="J112" s="133"/>
      <c r="K112" s="133"/>
      <c r="L112" s="133"/>
      <c r="M112" s="133"/>
      <c r="N112" s="133"/>
    </row>
    <row r="113" spans="2:14" ht="84.9" customHeight="1" thickBot="1">
      <c r="B113" s="133"/>
      <c r="C113" s="133"/>
      <c r="D113" s="133"/>
      <c r="E113" s="133"/>
      <c r="F113" s="133"/>
      <c r="G113" s="133"/>
      <c r="H113" s="133"/>
      <c r="I113" s="133"/>
      <c r="J113" s="133"/>
      <c r="K113" s="133"/>
      <c r="L113" s="133"/>
      <c r="M113" s="133"/>
      <c r="N113" s="133"/>
    </row>
    <row r="114" spans="2:14" ht="84.9" customHeight="1" thickBot="1">
      <c r="B114" s="133"/>
      <c r="C114" s="133"/>
      <c r="D114" s="133"/>
      <c r="E114" s="133"/>
      <c r="F114" s="133"/>
      <c r="G114" s="133"/>
      <c r="H114" s="133"/>
      <c r="I114" s="133"/>
      <c r="J114" s="133"/>
      <c r="K114" s="133"/>
      <c r="L114" s="133"/>
      <c r="M114" s="133"/>
      <c r="N114" s="133"/>
    </row>
    <row r="115" spans="2:14" ht="84.9" customHeight="1" thickBot="1">
      <c r="B115" s="133"/>
      <c r="C115" s="133"/>
      <c r="D115" s="133"/>
      <c r="E115" s="133"/>
      <c r="F115" s="133"/>
      <c r="G115" s="133"/>
      <c r="H115" s="133"/>
      <c r="I115" s="133"/>
      <c r="J115" s="133"/>
      <c r="K115" s="133"/>
      <c r="L115" s="133"/>
      <c r="M115" s="133"/>
      <c r="N115" s="133"/>
    </row>
    <row r="116" spans="2:14" ht="84.9" customHeight="1" thickBot="1">
      <c r="B116" s="133"/>
      <c r="C116" s="133"/>
      <c r="D116" s="133"/>
      <c r="E116" s="133"/>
      <c r="F116" s="133"/>
      <c r="G116" s="133"/>
      <c r="H116" s="133"/>
      <c r="I116" s="133"/>
      <c r="J116" s="133"/>
      <c r="K116" s="133"/>
      <c r="L116" s="133"/>
      <c r="M116" s="133"/>
      <c r="N116" s="133"/>
    </row>
    <row r="117" spans="2:14" ht="84.9" customHeight="1" thickBot="1">
      <c r="B117" s="133"/>
      <c r="C117" s="133"/>
      <c r="D117" s="133"/>
      <c r="E117" s="133"/>
      <c r="F117" s="133"/>
      <c r="G117" s="133"/>
      <c r="H117" s="133"/>
      <c r="I117" s="133"/>
      <c r="J117" s="133"/>
      <c r="K117" s="133"/>
      <c r="L117" s="133"/>
      <c r="M117" s="133"/>
      <c r="N117" s="133"/>
    </row>
    <row r="118" spans="2:14" ht="84.9" customHeight="1" thickBot="1">
      <c r="B118" s="133"/>
      <c r="C118" s="133"/>
      <c r="D118" s="133"/>
      <c r="E118" s="133"/>
      <c r="F118" s="133"/>
      <c r="G118" s="133"/>
      <c r="H118" s="133"/>
      <c r="I118" s="133"/>
      <c r="J118" s="133"/>
      <c r="K118" s="133"/>
      <c r="L118" s="133"/>
      <c r="M118" s="133"/>
      <c r="N118" s="133"/>
    </row>
    <row r="119" spans="2:14" ht="84.9" customHeight="1" thickBot="1">
      <c r="B119" s="133"/>
      <c r="C119" s="133"/>
      <c r="D119" s="133"/>
      <c r="E119" s="133"/>
      <c r="F119" s="133"/>
      <c r="G119" s="133"/>
      <c r="H119" s="133"/>
      <c r="I119" s="133"/>
      <c r="J119" s="133"/>
      <c r="K119" s="133"/>
      <c r="L119" s="133"/>
      <c r="M119" s="133"/>
      <c r="N119" s="133"/>
    </row>
    <row r="120" spans="2:14" ht="84.9" customHeight="1" thickBot="1">
      <c r="B120" s="133"/>
      <c r="C120" s="133"/>
      <c r="D120" s="133"/>
      <c r="E120" s="133"/>
      <c r="F120" s="133"/>
      <c r="G120" s="133"/>
      <c r="H120" s="133"/>
      <c r="I120" s="133"/>
      <c r="J120" s="133"/>
      <c r="K120" s="133"/>
      <c r="L120" s="133"/>
      <c r="M120" s="133"/>
      <c r="N120" s="133"/>
    </row>
    <row r="121" spans="2:14" ht="84.9" customHeight="1" thickBot="1">
      <c r="B121" s="133"/>
      <c r="C121" s="133"/>
      <c r="D121" s="133"/>
      <c r="E121" s="133"/>
      <c r="F121" s="133"/>
      <c r="G121" s="133"/>
      <c r="H121" s="133"/>
      <c r="I121" s="133"/>
      <c r="J121" s="133"/>
      <c r="K121" s="133"/>
      <c r="L121" s="133"/>
      <c r="M121" s="133"/>
      <c r="N121" s="133"/>
    </row>
    <row r="122" spans="2:14" ht="84.9" customHeight="1" thickBot="1">
      <c r="B122" s="133"/>
      <c r="C122" s="133"/>
      <c r="D122" s="133"/>
      <c r="E122" s="133"/>
      <c r="F122" s="133"/>
      <c r="G122" s="133"/>
      <c r="H122" s="133"/>
      <c r="I122" s="133"/>
      <c r="J122" s="133"/>
      <c r="K122" s="133"/>
      <c r="L122" s="133"/>
      <c r="M122" s="133"/>
      <c r="N122" s="133"/>
    </row>
    <row r="123" spans="2:14" ht="84.9" customHeight="1" thickBot="1">
      <c r="B123" s="133"/>
      <c r="C123" s="133"/>
      <c r="D123" s="133"/>
      <c r="E123" s="133"/>
      <c r="F123" s="133"/>
      <c r="G123" s="133"/>
      <c r="H123" s="133"/>
      <c r="I123" s="133"/>
      <c r="J123" s="133"/>
      <c r="K123" s="133"/>
      <c r="L123" s="133"/>
      <c r="M123" s="133"/>
      <c r="N123" s="133"/>
    </row>
    <row r="124" spans="2:14" ht="84.9" customHeight="1" thickBot="1">
      <c r="B124" s="133"/>
      <c r="C124" s="133"/>
      <c r="D124" s="133"/>
      <c r="E124" s="133"/>
      <c r="F124" s="133"/>
      <c r="G124" s="133"/>
      <c r="H124" s="133"/>
      <c r="I124" s="133"/>
      <c r="J124" s="133"/>
      <c r="K124" s="133"/>
      <c r="L124" s="133"/>
      <c r="M124" s="133"/>
      <c r="N124" s="133"/>
    </row>
    <row r="125" spans="2:14" ht="84.9" customHeight="1" thickBot="1">
      <c r="B125" s="133"/>
      <c r="C125" s="133"/>
      <c r="D125" s="133"/>
      <c r="E125" s="133"/>
      <c r="F125" s="133"/>
      <c r="G125" s="133"/>
      <c r="H125" s="133"/>
      <c r="I125" s="133"/>
      <c r="J125" s="133"/>
      <c r="K125" s="133"/>
      <c r="L125" s="133"/>
      <c r="M125" s="133"/>
      <c r="N125" s="133"/>
    </row>
    <row r="126" spans="2:14" ht="84.9" customHeight="1" thickBot="1">
      <c r="B126" s="133"/>
      <c r="C126" s="133"/>
      <c r="D126" s="133"/>
      <c r="E126" s="133"/>
      <c r="F126" s="133"/>
      <c r="G126" s="133"/>
      <c r="H126" s="133"/>
      <c r="I126" s="133"/>
      <c r="J126" s="133"/>
      <c r="K126" s="133"/>
      <c r="L126" s="133"/>
      <c r="M126" s="133"/>
      <c r="N126" s="133"/>
    </row>
    <row r="127" spans="2:14" ht="84.9" customHeight="1" thickBot="1">
      <c r="B127" s="133"/>
      <c r="C127" s="133"/>
      <c r="D127" s="133"/>
      <c r="E127" s="133"/>
      <c r="F127" s="133"/>
      <c r="G127" s="133"/>
      <c r="H127" s="133"/>
      <c r="I127" s="133"/>
      <c r="J127" s="133"/>
      <c r="K127" s="133"/>
      <c r="L127" s="133"/>
      <c r="M127" s="133"/>
      <c r="N127" s="133"/>
    </row>
    <row r="128" spans="2:14" ht="84.9" customHeight="1" thickBot="1">
      <c r="B128" s="133"/>
      <c r="C128" s="133"/>
      <c r="D128" s="133"/>
      <c r="E128" s="133"/>
      <c r="F128" s="133"/>
      <c r="G128" s="133"/>
      <c r="H128" s="133"/>
      <c r="I128" s="133"/>
      <c r="J128" s="133"/>
      <c r="K128" s="133"/>
      <c r="L128" s="133"/>
      <c r="M128" s="133"/>
      <c r="N128" s="133"/>
    </row>
    <row r="129" spans="2:14" ht="84.9" customHeight="1" thickBot="1">
      <c r="B129" s="133"/>
      <c r="C129" s="133"/>
      <c r="D129" s="133"/>
      <c r="E129" s="133"/>
      <c r="F129" s="133"/>
      <c r="G129" s="133"/>
      <c r="H129" s="133"/>
      <c r="I129" s="133"/>
      <c r="J129" s="133"/>
      <c r="K129" s="133"/>
      <c r="L129" s="133"/>
      <c r="M129" s="133"/>
      <c r="N129" s="133"/>
    </row>
    <row r="130" spans="2:14" ht="84.9" customHeight="1" thickBot="1">
      <c r="B130" s="133"/>
      <c r="C130" s="133"/>
      <c r="D130" s="133"/>
      <c r="E130" s="133"/>
      <c r="F130" s="133"/>
      <c r="G130" s="133"/>
      <c r="H130" s="133"/>
      <c r="I130" s="133"/>
      <c r="J130" s="133"/>
      <c r="K130" s="133"/>
      <c r="L130" s="133"/>
      <c r="M130" s="133"/>
      <c r="N130" s="133"/>
    </row>
    <row r="131" spans="2:14" ht="84.9" customHeight="1" thickBot="1">
      <c r="B131" s="133"/>
      <c r="C131" s="133"/>
      <c r="D131" s="133"/>
      <c r="E131" s="133"/>
      <c r="F131" s="133"/>
      <c r="G131" s="133"/>
      <c r="H131" s="133"/>
      <c r="I131" s="133"/>
      <c r="J131" s="133"/>
      <c r="K131" s="133"/>
      <c r="L131" s="133"/>
      <c r="M131" s="133"/>
      <c r="N131" s="133"/>
    </row>
    <row r="132" spans="2:14" ht="84.9" customHeight="1" thickBot="1">
      <c r="B132" s="133"/>
      <c r="C132" s="133"/>
      <c r="D132" s="133"/>
      <c r="E132" s="133"/>
      <c r="F132" s="133"/>
      <c r="G132" s="133"/>
      <c r="H132" s="133"/>
      <c r="I132" s="133"/>
      <c r="J132" s="133"/>
      <c r="K132" s="133"/>
      <c r="L132" s="133"/>
      <c r="M132" s="133"/>
      <c r="N132" s="133"/>
    </row>
    <row r="133" spans="2:14" ht="84.9" customHeight="1" thickBot="1">
      <c r="B133" s="133"/>
      <c r="C133" s="133"/>
      <c r="D133" s="133"/>
      <c r="E133" s="133"/>
      <c r="F133" s="133"/>
      <c r="G133" s="133"/>
      <c r="H133" s="133"/>
      <c r="I133" s="133"/>
      <c r="J133" s="133"/>
      <c r="K133" s="133"/>
      <c r="L133" s="133"/>
      <c r="M133" s="133"/>
      <c r="N133" s="133"/>
    </row>
    <row r="134" spans="2:14" ht="84.9" customHeight="1" thickBot="1">
      <c r="B134" s="133"/>
      <c r="C134" s="133"/>
      <c r="D134" s="133"/>
      <c r="E134" s="133"/>
      <c r="F134" s="133"/>
      <c r="G134" s="133"/>
      <c r="H134" s="133"/>
      <c r="I134" s="133"/>
      <c r="J134" s="133"/>
      <c r="K134" s="133"/>
      <c r="L134" s="133"/>
      <c r="M134" s="133"/>
      <c r="N134" s="133"/>
    </row>
    <row r="135" spans="2:14" ht="84.9" customHeight="1" thickBot="1">
      <c r="B135" s="133"/>
      <c r="C135" s="133"/>
      <c r="D135" s="133"/>
      <c r="E135" s="133"/>
      <c r="F135" s="133"/>
      <c r="G135" s="133"/>
      <c r="H135" s="133"/>
      <c r="I135" s="133"/>
      <c r="J135" s="133"/>
      <c r="K135" s="133"/>
      <c r="L135" s="133"/>
      <c r="M135" s="133"/>
      <c r="N135" s="133"/>
    </row>
    <row r="136" spans="2:14" ht="84.9" customHeight="1" thickBot="1">
      <c r="B136" s="133"/>
      <c r="C136" s="133"/>
      <c r="D136" s="133"/>
      <c r="E136" s="133"/>
      <c r="F136" s="133"/>
      <c r="G136" s="133"/>
      <c r="H136" s="133"/>
      <c r="I136" s="133"/>
      <c r="J136" s="133"/>
      <c r="K136" s="133"/>
      <c r="L136" s="133"/>
      <c r="M136" s="133"/>
      <c r="N136" s="133"/>
    </row>
    <row r="137" spans="2:14" ht="84.9" customHeight="1" thickBot="1">
      <c r="B137" s="133"/>
      <c r="C137" s="133"/>
      <c r="D137" s="133"/>
      <c r="E137" s="133"/>
      <c r="F137" s="133"/>
      <c r="G137" s="133"/>
      <c r="H137" s="133"/>
      <c r="I137" s="133"/>
      <c r="J137" s="133"/>
      <c r="K137" s="133"/>
      <c r="L137" s="133"/>
      <c r="M137" s="133"/>
      <c r="N137" s="133"/>
    </row>
    <row r="138" spans="2:14" ht="84.9" customHeight="1" thickBot="1">
      <c r="B138" s="133"/>
      <c r="C138" s="133"/>
      <c r="D138" s="133"/>
      <c r="E138" s="133"/>
      <c r="F138" s="133"/>
      <c r="G138" s="133"/>
      <c r="H138" s="133"/>
      <c r="I138" s="133"/>
      <c r="J138" s="133"/>
      <c r="K138" s="133"/>
      <c r="L138" s="133"/>
      <c r="M138" s="133"/>
      <c r="N138" s="133"/>
    </row>
    <row r="139" spans="2:14" ht="84.9" customHeight="1" thickBot="1">
      <c r="B139" s="133"/>
      <c r="C139" s="133"/>
      <c r="D139" s="133"/>
      <c r="E139" s="133"/>
      <c r="F139" s="133"/>
      <c r="G139" s="133"/>
      <c r="H139" s="133"/>
      <c r="I139" s="133"/>
      <c r="J139" s="133"/>
      <c r="K139" s="133"/>
      <c r="L139" s="133"/>
      <c r="M139" s="133"/>
      <c r="N139" s="133"/>
    </row>
    <row r="140" spans="2:14" ht="84.9" customHeight="1" thickBot="1">
      <c r="B140" s="133"/>
      <c r="C140" s="133"/>
      <c r="D140" s="133"/>
      <c r="E140" s="133"/>
      <c r="F140" s="133"/>
      <c r="G140" s="133"/>
      <c r="H140" s="133"/>
      <c r="I140" s="133"/>
      <c r="J140" s="133"/>
      <c r="K140" s="133"/>
      <c r="L140" s="133"/>
      <c r="M140" s="133"/>
      <c r="N140" s="133"/>
    </row>
    <row r="141" spans="2:14" ht="84.9" customHeight="1" thickBot="1">
      <c r="B141" s="133"/>
      <c r="C141" s="133"/>
      <c r="D141" s="133"/>
      <c r="E141" s="133"/>
      <c r="F141" s="133"/>
      <c r="G141" s="133"/>
      <c r="H141" s="133"/>
      <c r="I141" s="133"/>
      <c r="J141" s="133"/>
      <c r="K141" s="133"/>
      <c r="L141" s="133"/>
      <c r="M141" s="133"/>
      <c r="N141" s="133"/>
    </row>
    <row r="142" spans="2:14" ht="84.9" customHeight="1" thickBot="1">
      <c r="B142" s="133"/>
      <c r="C142" s="133"/>
      <c r="D142" s="133"/>
      <c r="E142" s="133"/>
      <c r="F142" s="133"/>
      <c r="G142" s="133"/>
      <c r="H142" s="133"/>
      <c r="I142" s="133"/>
      <c r="J142" s="133"/>
      <c r="K142" s="133"/>
      <c r="L142" s="133"/>
      <c r="M142" s="133"/>
      <c r="N142" s="133"/>
    </row>
    <row r="143" spans="2:14" ht="84.9" customHeight="1" thickBot="1">
      <c r="B143" s="133"/>
      <c r="C143" s="133"/>
      <c r="D143" s="133"/>
      <c r="E143" s="133"/>
      <c r="F143" s="133"/>
      <c r="G143" s="133"/>
      <c r="H143" s="133"/>
      <c r="I143" s="133"/>
      <c r="J143" s="133"/>
      <c r="K143" s="133"/>
      <c r="L143" s="133"/>
      <c r="M143" s="133"/>
      <c r="N143" s="133"/>
    </row>
    <row r="144" spans="2:14" ht="84.9" customHeight="1" thickBot="1">
      <c r="B144" s="133"/>
      <c r="C144" s="133"/>
      <c r="D144" s="133"/>
      <c r="E144" s="133"/>
      <c r="F144" s="133"/>
      <c r="G144" s="133"/>
      <c r="H144" s="133"/>
      <c r="I144" s="133"/>
      <c r="J144" s="133"/>
      <c r="K144" s="133"/>
      <c r="L144" s="133"/>
      <c r="M144" s="133"/>
      <c r="N144" s="133"/>
    </row>
    <row r="145" spans="2:14" ht="84.9" customHeight="1" thickBot="1">
      <c r="B145" s="133"/>
      <c r="C145" s="133"/>
      <c r="D145" s="133"/>
      <c r="E145" s="133"/>
      <c r="F145" s="133"/>
      <c r="G145" s="133"/>
      <c r="H145" s="133"/>
      <c r="I145" s="133"/>
      <c r="J145" s="133"/>
      <c r="K145" s="133"/>
      <c r="L145" s="133"/>
      <c r="M145" s="133"/>
      <c r="N145" s="133"/>
    </row>
    <row r="146" spans="2:14" ht="84.9" customHeight="1" thickBot="1">
      <c r="B146" s="133"/>
      <c r="C146" s="133"/>
      <c r="D146" s="133"/>
      <c r="E146" s="133"/>
      <c r="F146" s="133"/>
      <c r="G146" s="133"/>
      <c r="H146" s="133"/>
      <c r="I146" s="133"/>
      <c r="J146" s="133"/>
      <c r="K146" s="133"/>
      <c r="L146" s="133"/>
      <c r="M146" s="133"/>
      <c r="N146" s="133"/>
    </row>
    <row r="147" spans="2:14" ht="84.9" customHeight="1" thickBot="1">
      <c r="B147" s="133"/>
      <c r="C147" s="133"/>
      <c r="D147" s="133"/>
      <c r="E147" s="133"/>
      <c r="F147" s="133"/>
      <c r="G147" s="133"/>
      <c r="H147" s="133"/>
      <c r="I147" s="133"/>
      <c r="J147" s="133"/>
      <c r="K147" s="133"/>
      <c r="L147" s="133"/>
      <c r="M147" s="133"/>
      <c r="N147" s="133"/>
    </row>
    <row r="148" spans="2:14" ht="84.9" customHeight="1" thickBot="1">
      <c r="B148" s="133"/>
      <c r="C148" s="133"/>
      <c r="D148" s="133"/>
      <c r="E148" s="133"/>
      <c r="F148" s="133"/>
      <c r="G148" s="133"/>
      <c r="H148" s="133"/>
      <c r="I148" s="133"/>
      <c r="J148" s="133"/>
      <c r="K148" s="133"/>
      <c r="L148" s="133"/>
      <c r="M148" s="133"/>
      <c r="N148" s="133"/>
    </row>
    <row r="149" spans="2:14" ht="84.9" customHeight="1" thickBot="1">
      <c r="B149" s="133"/>
      <c r="C149" s="133"/>
      <c r="D149" s="133"/>
      <c r="E149" s="133"/>
      <c r="F149" s="133"/>
      <c r="G149" s="133"/>
      <c r="H149" s="133"/>
      <c r="I149" s="133"/>
      <c r="J149" s="133"/>
      <c r="K149" s="133"/>
      <c r="L149" s="133"/>
      <c r="M149" s="133"/>
      <c r="N149" s="133"/>
    </row>
    <row r="150" spans="2:14" ht="84.9" customHeight="1" thickBot="1">
      <c r="B150" s="133"/>
      <c r="C150" s="133"/>
      <c r="D150" s="133"/>
      <c r="E150" s="133"/>
      <c r="F150" s="133"/>
      <c r="G150" s="133"/>
      <c r="H150" s="133"/>
      <c r="I150" s="133"/>
      <c r="J150" s="133"/>
      <c r="K150" s="133"/>
      <c r="L150" s="133"/>
      <c r="M150" s="133"/>
      <c r="N150" s="133"/>
    </row>
    <row r="151" spans="2:14" ht="84.9" customHeight="1" thickBot="1">
      <c r="B151" s="133"/>
      <c r="C151" s="133"/>
      <c r="D151" s="133"/>
      <c r="E151" s="133"/>
      <c r="F151" s="133"/>
      <c r="G151" s="133"/>
      <c r="H151" s="133"/>
      <c r="I151" s="133"/>
      <c r="J151" s="133"/>
      <c r="K151" s="133"/>
      <c r="L151" s="133"/>
      <c r="M151" s="133"/>
      <c r="N151" s="133"/>
    </row>
    <row r="152" spans="2:14" ht="84.9" customHeight="1" thickBot="1">
      <c r="B152" s="133"/>
      <c r="C152" s="133"/>
      <c r="D152" s="133"/>
      <c r="E152" s="133"/>
      <c r="F152" s="133"/>
      <c r="G152" s="133"/>
      <c r="H152" s="133"/>
      <c r="I152" s="133"/>
      <c r="J152" s="133"/>
      <c r="K152" s="133"/>
      <c r="L152" s="133"/>
      <c r="M152" s="133"/>
      <c r="N152" s="133"/>
    </row>
    <row r="153" spans="2:14" ht="84.9" customHeight="1" thickBot="1">
      <c r="B153" s="133"/>
      <c r="C153" s="133"/>
      <c r="D153" s="133"/>
      <c r="E153" s="133"/>
      <c r="F153" s="133"/>
      <c r="G153" s="133"/>
      <c r="H153" s="133"/>
      <c r="I153" s="133"/>
      <c r="J153" s="133"/>
      <c r="K153" s="133"/>
      <c r="L153" s="133"/>
      <c r="M153" s="133"/>
      <c r="N153" s="133"/>
    </row>
    <row r="154" spans="2:14" ht="84.9" customHeight="1" thickBot="1">
      <c r="B154" s="133"/>
      <c r="C154" s="133"/>
      <c r="D154" s="133"/>
      <c r="E154" s="133"/>
      <c r="F154" s="133"/>
      <c r="G154" s="133"/>
      <c r="H154" s="133"/>
      <c r="I154" s="133"/>
      <c r="J154" s="133"/>
      <c r="K154" s="133"/>
      <c r="L154" s="133"/>
      <c r="M154" s="133"/>
      <c r="N154" s="133"/>
    </row>
    <row r="155" spans="2:14" ht="84.9" customHeight="1" thickBot="1">
      <c r="B155" s="133"/>
      <c r="C155" s="133"/>
      <c r="D155" s="133"/>
      <c r="E155" s="133"/>
      <c r="F155" s="133"/>
      <c r="G155" s="133"/>
      <c r="H155" s="133"/>
      <c r="I155" s="133"/>
      <c r="J155" s="133"/>
      <c r="K155" s="133"/>
      <c r="L155" s="133"/>
      <c r="M155" s="133"/>
      <c r="N155" s="133"/>
    </row>
    <row r="156" spans="2:14" ht="84.9" customHeight="1" thickBot="1">
      <c r="B156" s="133"/>
      <c r="C156" s="133"/>
      <c r="D156" s="133"/>
      <c r="E156" s="133"/>
      <c r="F156" s="133"/>
      <c r="G156" s="133"/>
      <c r="H156" s="133"/>
      <c r="I156" s="133"/>
      <c r="J156" s="133"/>
      <c r="K156" s="133"/>
      <c r="L156" s="133"/>
      <c r="M156" s="133"/>
      <c r="N156" s="133"/>
    </row>
    <row r="157" spans="2:14" ht="84.9" customHeight="1" thickBot="1">
      <c r="B157" s="133"/>
      <c r="C157" s="133"/>
      <c r="D157" s="133"/>
      <c r="E157" s="133"/>
      <c r="F157" s="133"/>
      <c r="G157" s="133"/>
      <c r="H157" s="133"/>
      <c r="I157" s="133"/>
      <c r="J157" s="133"/>
      <c r="K157" s="133"/>
      <c r="L157" s="133"/>
      <c r="M157" s="133"/>
      <c r="N157" s="133"/>
    </row>
    <row r="158" spans="2:14" ht="84.9" customHeight="1" thickBot="1">
      <c r="B158" s="133"/>
      <c r="C158" s="133"/>
      <c r="D158" s="133"/>
      <c r="E158" s="133"/>
      <c r="F158" s="133"/>
      <c r="G158" s="133"/>
      <c r="H158" s="133"/>
      <c r="I158" s="133"/>
      <c r="J158" s="133"/>
      <c r="K158" s="133"/>
      <c r="L158" s="133"/>
      <c r="M158" s="133"/>
      <c r="N158" s="133"/>
    </row>
    <row r="159" spans="2:14" ht="84.9" customHeight="1" thickBot="1">
      <c r="B159" s="133"/>
      <c r="C159" s="133"/>
      <c r="D159" s="133"/>
      <c r="E159" s="133"/>
      <c r="F159" s="133"/>
      <c r="G159" s="133"/>
      <c r="H159" s="133"/>
      <c r="I159" s="133"/>
      <c r="J159" s="133"/>
      <c r="K159" s="133"/>
      <c r="L159" s="133"/>
      <c r="M159" s="133"/>
      <c r="N159" s="133"/>
    </row>
    <row r="160" spans="2:14" ht="84.9" customHeight="1" thickBot="1">
      <c r="B160" s="133"/>
      <c r="C160" s="133"/>
      <c r="D160" s="133"/>
      <c r="E160" s="133"/>
      <c r="F160" s="133"/>
      <c r="G160" s="133"/>
      <c r="H160" s="133"/>
      <c r="I160" s="133"/>
      <c r="J160" s="133"/>
      <c r="K160" s="133"/>
      <c r="L160" s="133"/>
      <c r="M160" s="133"/>
      <c r="N160" s="133"/>
    </row>
    <row r="161" spans="2:14" ht="84.9" customHeight="1" thickBot="1">
      <c r="B161" s="133"/>
      <c r="C161" s="133"/>
      <c r="D161" s="133"/>
      <c r="E161" s="133"/>
      <c r="F161" s="133"/>
      <c r="G161" s="133"/>
      <c r="H161" s="133"/>
      <c r="I161" s="133"/>
      <c r="J161" s="133"/>
      <c r="K161" s="133"/>
      <c r="L161" s="133"/>
      <c r="M161" s="133"/>
      <c r="N161" s="133"/>
    </row>
    <row r="162" spans="2:14" ht="84.9" customHeight="1" thickBot="1">
      <c r="B162" s="133"/>
      <c r="C162" s="133"/>
      <c r="D162" s="133"/>
      <c r="E162" s="133"/>
      <c r="F162" s="133"/>
      <c r="G162" s="133"/>
      <c r="H162" s="133"/>
      <c r="I162" s="133"/>
      <c r="J162" s="133"/>
      <c r="K162" s="133"/>
      <c r="L162" s="133"/>
      <c r="M162" s="133"/>
      <c r="N162" s="133"/>
    </row>
    <row r="163" spans="2:14" ht="84.9" customHeight="1" thickBot="1">
      <c r="B163" s="133"/>
      <c r="C163" s="133"/>
      <c r="D163" s="133"/>
      <c r="E163" s="133"/>
      <c r="F163" s="133"/>
      <c r="G163" s="133"/>
      <c r="H163" s="133"/>
      <c r="I163" s="133"/>
      <c r="J163" s="133"/>
      <c r="K163" s="133"/>
      <c r="L163" s="133"/>
      <c r="M163" s="133"/>
      <c r="N163" s="133"/>
    </row>
    <row r="164" spans="2:14" ht="84.9" customHeight="1" thickBot="1">
      <c r="B164" s="133"/>
      <c r="C164" s="133"/>
      <c r="D164" s="133"/>
      <c r="E164" s="133"/>
      <c r="F164" s="133"/>
      <c r="G164" s="133"/>
      <c r="H164" s="133"/>
      <c r="I164" s="133"/>
      <c r="J164" s="133"/>
      <c r="K164" s="133"/>
      <c r="L164" s="133"/>
      <c r="M164" s="133"/>
      <c r="N164" s="133"/>
    </row>
    <row r="165" spans="2:14" ht="84.9" customHeight="1" thickBot="1">
      <c r="B165" s="133"/>
      <c r="C165" s="133"/>
      <c r="D165" s="133"/>
      <c r="E165" s="133"/>
      <c r="F165" s="133"/>
      <c r="G165" s="133"/>
      <c r="H165" s="133"/>
      <c r="I165" s="133"/>
      <c r="J165" s="133"/>
      <c r="K165" s="133"/>
      <c r="L165" s="133"/>
      <c r="M165" s="133"/>
      <c r="N165" s="133"/>
    </row>
    <row r="166" spans="2:14" ht="84.9" customHeight="1" thickBot="1">
      <c r="B166" s="133"/>
      <c r="C166" s="133"/>
      <c r="D166" s="133"/>
      <c r="E166" s="133"/>
      <c r="F166" s="133"/>
      <c r="G166" s="133"/>
      <c r="H166" s="133"/>
      <c r="I166" s="133"/>
      <c r="J166" s="133"/>
      <c r="K166" s="133"/>
      <c r="L166" s="133"/>
      <c r="M166" s="133"/>
      <c r="N166" s="133"/>
    </row>
    <row r="167" spans="2:14" ht="84.9" customHeight="1" thickBot="1">
      <c r="B167" s="133"/>
      <c r="C167" s="133"/>
      <c r="D167" s="133"/>
      <c r="E167" s="133"/>
      <c r="F167" s="133"/>
      <c r="G167" s="133"/>
      <c r="H167" s="133"/>
      <c r="I167" s="133"/>
      <c r="J167" s="133"/>
      <c r="K167" s="133"/>
      <c r="L167" s="133"/>
      <c r="M167" s="133"/>
      <c r="N167" s="133"/>
    </row>
    <row r="168" spans="2:14" ht="84.9" customHeight="1" thickBot="1">
      <c r="B168" s="133"/>
      <c r="C168" s="133"/>
      <c r="D168" s="133"/>
      <c r="E168" s="133"/>
      <c r="F168" s="133"/>
      <c r="G168" s="133"/>
      <c r="H168" s="133"/>
      <c r="I168" s="133"/>
      <c r="J168" s="133"/>
      <c r="K168" s="133"/>
      <c r="L168" s="133"/>
      <c r="M168" s="133"/>
      <c r="N168" s="133"/>
    </row>
    <row r="169" spans="2:14" ht="84.9" customHeight="1" thickBot="1">
      <c r="B169" s="133"/>
      <c r="C169" s="133"/>
      <c r="D169" s="133"/>
      <c r="E169" s="133"/>
      <c r="F169" s="133"/>
      <c r="G169" s="133"/>
      <c r="H169" s="133"/>
      <c r="I169" s="133"/>
      <c r="J169" s="133"/>
      <c r="K169" s="133"/>
      <c r="L169" s="133"/>
      <c r="M169" s="133"/>
      <c r="N169" s="133"/>
    </row>
    <row r="170" spans="2:14" ht="84.9" customHeight="1" thickBot="1">
      <c r="B170" s="133"/>
      <c r="C170" s="133"/>
      <c r="D170" s="133"/>
      <c r="E170" s="133"/>
      <c r="F170" s="133"/>
      <c r="G170" s="133"/>
      <c r="H170" s="133"/>
      <c r="I170" s="133"/>
      <c r="J170" s="133"/>
      <c r="K170" s="133"/>
      <c r="L170" s="133"/>
      <c r="M170" s="133"/>
      <c r="N170" s="133"/>
    </row>
    <row r="171" spans="2:14" ht="84.9" customHeight="1" thickBot="1">
      <c r="B171" s="133"/>
      <c r="C171" s="133"/>
      <c r="D171" s="133"/>
      <c r="E171" s="133"/>
      <c r="F171" s="133"/>
      <c r="G171" s="133"/>
      <c r="H171" s="133"/>
      <c r="I171" s="133"/>
      <c r="J171" s="133"/>
      <c r="K171" s="133"/>
      <c r="L171" s="133"/>
      <c r="M171" s="133"/>
      <c r="N171" s="133"/>
    </row>
    <row r="172" spans="2:14" ht="84.9" customHeight="1" thickBot="1">
      <c r="B172" s="133"/>
      <c r="C172" s="133"/>
      <c r="D172" s="133"/>
      <c r="E172" s="133"/>
      <c r="F172" s="133"/>
      <c r="G172" s="133"/>
      <c r="H172" s="133"/>
      <c r="I172" s="133"/>
      <c r="J172" s="133"/>
      <c r="K172" s="133"/>
      <c r="L172" s="133"/>
      <c r="M172" s="133"/>
      <c r="N172" s="133"/>
    </row>
    <row r="173" spans="2:14" ht="84.9" customHeight="1" thickBot="1">
      <c r="B173" s="133"/>
      <c r="C173" s="133"/>
      <c r="D173" s="133"/>
      <c r="E173" s="133"/>
      <c r="F173" s="133"/>
      <c r="G173" s="133"/>
      <c r="H173" s="133"/>
      <c r="I173" s="133"/>
      <c r="J173" s="133"/>
      <c r="K173" s="133"/>
      <c r="L173" s="133"/>
      <c r="M173" s="133"/>
      <c r="N173" s="133"/>
    </row>
    <row r="174" spans="2:14" ht="84.9" customHeight="1" thickBot="1">
      <c r="B174" s="133"/>
      <c r="C174" s="133"/>
      <c r="D174" s="133"/>
      <c r="E174" s="133"/>
      <c r="F174" s="133"/>
      <c r="G174" s="133"/>
      <c r="H174" s="133"/>
      <c r="I174" s="133"/>
      <c r="J174" s="133"/>
      <c r="K174" s="133"/>
      <c r="L174" s="133"/>
      <c r="M174" s="133"/>
      <c r="N174" s="133"/>
    </row>
    <row r="175" spans="2:14" ht="84.9" customHeight="1" thickBot="1">
      <c r="B175" s="133"/>
      <c r="C175" s="133"/>
      <c r="D175" s="133"/>
      <c r="E175" s="133"/>
      <c r="F175" s="133"/>
      <c r="G175" s="133"/>
      <c r="H175" s="133"/>
      <c r="I175" s="133"/>
      <c r="J175" s="133"/>
      <c r="K175" s="133"/>
      <c r="L175" s="133"/>
      <c r="M175" s="133"/>
      <c r="N175" s="133"/>
    </row>
    <row r="176" spans="2:14" ht="84.9" customHeight="1" thickBot="1">
      <c r="B176" s="133"/>
      <c r="C176" s="133"/>
      <c r="D176" s="133"/>
      <c r="E176" s="133"/>
      <c r="F176" s="133"/>
      <c r="G176" s="133"/>
      <c r="H176" s="133"/>
      <c r="I176" s="133"/>
      <c r="J176" s="133"/>
      <c r="K176" s="133"/>
      <c r="L176" s="133"/>
      <c r="M176" s="133"/>
      <c r="N176" s="133"/>
    </row>
    <row r="177" spans="2:14" ht="84.9" customHeight="1" thickBot="1">
      <c r="B177" s="133"/>
      <c r="C177" s="133"/>
      <c r="D177" s="133"/>
      <c r="E177" s="133"/>
      <c r="F177" s="133"/>
      <c r="G177" s="133"/>
      <c r="H177" s="133"/>
      <c r="I177" s="133"/>
      <c r="J177" s="133"/>
      <c r="K177" s="133"/>
      <c r="L177" s="133"/>
      <c r="M177" s="133"/>
      <c r="N177" s="133"/>
    </row>
    <row r="178" spans="2:14" ht="84.9" customHeight="1" thickBot="1">
      <c r="B178" s="133"/>
      <c r="C178" s="133"/>
      <c r="D178" s="133"/>
      <c r="E178" s="133"/>
      <c r="F178" s="133"/>
      <c r="G178" s="133"/>
      <c r="H178" s="133"/>
      <c r="I178" s="133"/>
      <c r="J178" s="133"/>
      <c r="K178" s="133"/>
      <c r="L178" s="133"/>
      <c r="M178" s="133"/>
      <c r="N178" s="133"/>
    </row>
    <row r="179" spans="2:14" ht="84.9" customHeight="1" thickBot="1">
      <c r="B179" s="133"/>
      <c r="C179" s="133"/>
      <c r="D179" s="133"/>
      <c r="E179" s="133"/>
      <c r="F179" s="133"/>
      <c r="G179" s="133"/>
      <c r="H179" s="133"/>
      <c r="I179" s="133"/>
      <c r="J179" s="133"/>
      <c r="K179" s="133"/>
      <c r="L179" s="133"/>
      <c r="M179" s="133"/>
      <c r="N179" s="133"/>
    </row>
    <row r="180" spans="2:14" ht="84.9" customHeight="1" thickBot="1">
      <c r="B180" s="133"/>
      <c r="C180" s="133"/>
      <c r="D180" s="133"/>
      <c r="E180" s="133"/>
      <c r="F180" s="133"/>
      <c r="G180" s="133"/>
      <c r="H180" s="133"/>
      <c r="I180" s="133"/>
      <c r="J180" s="133"/>
      <c r="K180" s="133"/>
      <c r="L180" s="133"/>
      <c r="M180" s="133"/>
      <c r="N180" s="133"/>
    </row>
    <row r="181" spans="2:14" ht="84.9" customHeight="1" thickBot="1">
      <c r="B181" s="133"/>
      <c r="C181" s="133"/>
      <c r="D181" s="133"/>
      <c r="E181" s="133"/>
      <c r="F181" s="133"/>
      <c r="G181" s="133"/>
      <c r="H181" s="133"/>
      <c r="I181" s="133"/>
      <c r="J181" s="133"/>
      <c r="K181" s="133"/>
      <c r="L181" s="133"/>
      <c r="M181" s="133"/>
      <c r="N181" s="133"/>
    </row>
    <row r="182" spans="2:14" ht="84.9" customHeight="1" thickBot="1">
      <c r="B182" s="133"/>
      <c r="C182" s="133"/>
      <c r="D182" s="133"/>
      <c r="E182" s="133"/>
      <c r="F182" s="133"/>
      <c r="G182" s="133"/>
      <c r="H182" s="133"/>
      <c r="I182" s="133"/>
      <c r="J182" s="133"/>
      <c r="K182" s="133"/>
      <c r="L182" s="133"/>
      <c r="M182" s="133"/>
      <c r="N182" s="133"/>
    </row>
    <row r="183" spans="2:14" ht="84.9" customHeight="1" thickBot="1">
      <c r="B183" s="133"/>
      <c r="C183" s="133"/>
      <c r="D183" s="133"/>
      <c r="E183" s="133"/>
      <c r="F183" s="133"/>
      <c r="G183" s="133"/>
      <c r="H183" s="133"/>
      <c r="I183" s="133"/>
      <c r="J183" s="133"/>
      <c r="K183" s="133"/>
      <c r="L183" s="133"/>
      <c r="M183" s="133"/>
      <c r="N183" s="133"/>
    </row>
    <row r="184" spans="2:14" ht="84.9" customHeight="1" thickBot="1">
      <c r="B184" s="133"/>
      <c r="C184" s="133"/>
      <c r="D184" s="133"/>
      <c r="E184" s="133"/>
      <c r="F184" s="133"/>
      <c r="G184" s="133"/>
      <c r="H184" s="133"/>
      <c r="I184" s="133"/>
      <c r="J184" s="133"/>
      <c r="K184" s="133"/>
      <c r="L184" s="133"/>
      <c r="M184" s="133"/>
      <c r="N184" s="133"/>
    </row>
    <row r="185" spans="2:14" ht="84.9" customHeight="1" thickBot="1">
      <c r="B185" s="133"/>
      <c r="C185" s="133"/>
      <c r="D185" s="133"/>
      <c r="E185" s="133"/>
      <c r="F185" s="133"/>
      <c r="G185" s="133"/>
      <c r="H185" s="133"/>
      <c r="I185" s="133"/>
      <c r="J185" s="133"/>
      <c r="K185" s="133"/>
      <c r="L185" s="133"/>
      <c r="M185" s="133"/>
      <c r="N185" s="133"/>
    </row>
    <row r="186" spans="2:14" ht="84.9" customHeight="1" thickBot="1">
      <c r="B186" s="133"/>
      <c r="C186" s="133"/>
      <c r="D186" s="133"/>
      <c r="E186" s="133"/>
      <c r="F186" s="133"/>
      <c r="G186" s="133"/>
      <c r="H186" s="133"/>
      <c r="I186" s="133"/>
      <c r="J186" s="133"/>
      <c r="K186" s="133"/>
      <c r="L186" s="133"/>
      <c r="M186" s="133"/>
      <c r="N186" s="133"/>
    </row>
    <row r="187" spans="2:14" ht="84.9" customHeight="1" thickBot="1">
      <c r="B187" s="133"/>
      <c r="C187" s="133"/>
      <c r="D187" s="133"/>
      <c r="E187" s="133"/>
      <c r="F187" s="133"/>
      <c r="G187" s="133"/>
      <c r="H187" s="133"/>
      <c r="I187" s="133"/>
      <c r="J187" s="133"/>
      <c r="K187" s="133"/>
      <c r="L187" s="133"/>
      <c r="M187" s="133"/>
      <c r="N187" s="133"/>
    </row>
    <row r="188" spans="2:14" ht="84.9" customHeight="1" thickBot="1">
      <c r="B188" s="133"/>
      <c r="C188" s="133"/>
      <c r="D188" s="133"/>
      <c r="E188" s="133"/>
      <c r="F188" s="133"/>
      <c r="G188" s="133"/>
      <c r="H188" s="133"/>
      <c r="I188" s="133"/>
      <c r="J188" s="133"/>
      <c r="K188" s="133"/>
      <c r="L188" s="133"/>
      <c r="M188" s="133"/>
      <c r="N188" s="133"/>
    </row>
    <row r="189" spans="2:14" ht="84.9" customHeight="1" thickBot="1">
      <c r="B189" s="133"/>
      <c r="C189" s="133"/>
      <c r="D189" s="133"/>
      <c r="E189" s="133"/>
      <c r="F189" s="133"/>
      <c r="G189" s="133"/>
      <c r="H189" s="133"/>
      <c r="I189" s="133"/>
      <c r="J189" s="133"/>
      <c r="K189" s="133"/>
      <c r="L189" s="133"/>
      <c r="M189" s="133"/>
      <c r="N189" s="133"/>
    </row>
    <row r="190" spans="2:14" ht="84.9" customHeight="1" thickBot="1">
      <c r="B190" s="133"/>
      <c r="C190" s="133"/>
      <c r="D190" s="133"/>
      <c r="E190" s="133"/>
      <c r="F190" s="133"/>
      <c r="G190" s="133"/>
      <c r="H190" s="133"/>
      <c r="I190" s="133"/>
      <c r="J190" s="133"/>
      <c r="K190" s="133"/>
      <c r="L190" s="133"/>
      <c r="M190" s="133"/>
      <c r="N190" s="133"/>
    </row>
    <row r="191" spans="2:14" ht="84.9" customHeight="1" thickBot="1">
      <c r="B191" s="133"/>
      <c r="C191" s="133"/>
      <c r="D191" s="133"/>
      <c r="E191" s="133"/>
      <c r="F191" s="133"/>
      <c r="G191" s="133"/>
      <c r="H191" s="133"/>
      <c r="I191" s="133"/>
      <c r="J191" s="133"/>
      <c r="K191" s="133"/>
      <c r="L191" s="133"/>
      <c r="M191" s="133"/>
      <c r="N191" s="133"/>
    </row>
    <row r="192" spans="2:14" ht="84.9" customHeight="1" thickBot="1">
      <c r="B192" s="133"/>
      <c r="C192" s="133"/>
      <c r="D192" s="133"/>
      <c r="E192" s="133"/>
      <c r="F192" s="133"/>
      <c r="G192" s="133"/>
      <c r="H192" s="133"/>
      <c r="I192" s="133"/>
      <c r="J192" s="133"/>
      <c r="K192" s="133"/>
      <c r="L192" s="133"/>
      <c r="M192" s="133"/>
      <c r="N192" s="133"/>
    </row>
    <row r="193" spans="2:14" ht="84.9" customHeight="1" thickBot="1">
      <c r="B193" s="133"/>
      <c r="C193" s="133"/>
      <c r="D193" s="133"/>
      <c r="E193" s="133"/>
      <c r="F193" s="133"/>
      <c r="G193" s="133"/>
      <c r="H193" s="133"/>
      <c r="I193" s="133"/>
      <c r="J193" s="133"/>
      <c r="K193" s="133"/>
      <c r="L193" s="133"/>
      <c r="M193" s="133"/>
      <c r="N193" s="133"/>
    </row>
    <row r="194" spans="2:14" ht="84.9" customHeight="1" thickBot="1">
      <c r="B194" s="133"/>
      <c r="C194" s="133"/>
      <c r="D194" s="133"/>
      <c r="E194" s="133"/>
      <c r="F194" s="133"/>
      <c r="G194" s="133"/>
      <c r="H194" s="133"/>
      <c r="I194" s="133"/>
      <c r="J194" s="133"/>
      <c r="K194" s="133"/>
      <c r="L194" s="133"/>
      <c r="M194" s="133"/>
      <c r="N194" s="133"/>
    </row>
    <row r="195" spans="2:14" ht="84.9" customHeight="1" thickBot="1">
      <c r="B195" s="133"/>
      <c r="C195" s="133"/>
      <c r="D195" s="133"/>
      <c r="E195" s="133"/>
      <c r="F195" s="133"/>
      <c r="G195" s="133"/>
      <c r="H195" s="133"/>
      <c r="I195" s="133"/>
      <c r="J195" s="133"/>
      <c r="K195" s="133"/>
      <c r="L195" s="133"/>
      <c r="M195" s="133"/>
      <c r="N195" s="133"/>
    </row>
    <row r="196" spans="2:14" ht="84.9" customHeight="1" thickBot="1">
      <c r="B196" s="133"/>
      <c r="C196" s="133"/>
      <c r="D196" s="133"/>
      <c r="E196" s="133"/>
      <c r="F196" s="133"/>
      <c r="G196" s="133"/>
      <c r="H196" s="133"/>
      <c r="I196" s="133"/>
      <c r="J196" s="133"/>
      <c r="K196" s="133"/>
      <c r="L196" s="133"/>
      <c r="M196" s="133"/>
      <c r="N196" s="133"/>
    </row>
    <row r="197" spans="2:14" ht="84.9" customHeight="1" thickBot="1">
      <c r="B197" s="133"/>
      <c r="C197" s="133"/>
      <c r="D197" s="133"/>
      <c r="E197" s="133"/>
      <c r="F197" s="133"/>
      <c r="G197" s="133"/>
      <c r="H197" s="133"/>
      <c r="I197" s="133"/>
      <c r="J197" s="133"/>
      <c r="K197" s="133"/>
      <c r="L197" s="133"/>
      <c r="M197" s="133"/>
      <c r="N197" s="133"/>
    </row>
    <row r="198" spans="2:14" ht="84.9" customHeight="1" thickBot="1">
      <c r="B198" s="133"/>
      <c r="C198" s="133"/>
      <c r="D198" s="133"/>
      <c r="E198" s="133"/>
      <c r="F198" s="133"/>
      <c r="G198" s="133"/>
      <c r="H198" s="133"/>
      <c r="I198" s="133"/>
      <c r="J198" s="133"/>
      <c r="K198" s="133"/>
      <c r="L198" s="133"/>
      <c r="M198" s="133"/>
      <c r="N198" s="133"/>
    </row>
    <row r="199" spans="2:14" ht="84.9" customHeight="1" thickBot="1">
      <c r="B199" s="133"/>
      <c r="C199" s="133"/>
      <c r="D199" s="133"/>
      <c r="E199" s="133"/>
      <c r="F199" s="133"/>
      <c r="G199" s="133"/>
      <c r="H199" s="133"/>
      <c r="I199" s="133"/>
      <c r="J199" s="133"/>
      <c r="K199" s="133"/>
      <c r="L199" s="133"/>
      <c r="M199" s="133"/>
      <c r="N199" s="133"/>
    </row>
    <row r="200" spans="2:14" ht="84.9" customHeight="1" thickBot="1">
      <c r="B200" s="133"/>
      <c r="C200" s="133"/>
      <c r="D200" s="133"/>
      <c r="E200" s="133"/>
      <c r="F200" s="133"/>
      <c r="G200" s="133"/>
      <c r="H200" s="133"/>
      <c r="I200" s="133"/>
      <c r="J200" s="133"/>
      <c r="K200" s="133"/>
      <c r="L200" s="133"/>
      <c r="M200" s="133"/>
      <c r="N200" s="133"/>
    </row>
    <row r="201" spans="2:14" ht="84.9" customHeight="1" thickBot="1">
      <c r="B201" s="133"/>
      <c r="C201" s="133"/>
      <c r="D201" s="133"/>
      <c r="E201" s="133"/>
      <c r="F201" s="133"/>
      <c r="G201" s="133"/>
      <c r="H201" s="133"/>
      <c r="I201" s="133"/>
      <c r="J201" s="133"/>
      <c r="K201" s="133"/>
      <c r="L201" s="133"/>
      <c r="M201" s="133"/>
      <c r="N201" s="133"/>
    </row>
    <row r="202" spans="2:14" ht="84.9" customHeight="1" thickBot="1">
      <c r="B202" s="133"/>
      <c r="C202" s="133"/>
      <c r="D202" s="133"/>
      <c r="E202" s="133"/>
      <c r="F202" s="133"/>
      <c r="G202" s="133"/>
      <c r="H202" s="133"/>
      <c r="I202" s="133"/>
      <c r="J202" s="133"/>
      <c r="K202" s="133"/>
      <c r="L202" s="133"/>
      <c r="M202" s="133"/>
      <c r="N202" s="133"/>
    </row>
    <row r="203" spans="2:14" ht="84.9" customHeight="1" thickBot="1">
      <c r="B203" s="133"/>
      <c r="C203" s="133"/>
      <c r="D203" s="133"/>
      <c r="E203" s="133"/>
      <c r="F203" s="133"/>
      <c r="G203" s="133"/>
      <c r="H203" s="133"/>
      <c r="I203" s="133"/>
      <c r="J203" s="133"/>
      <c r="K203" s="133"/>
      <c r="L203" s="133"/>
      <c r="M203" s="133"/>
      <c r="N203" s="133"/>
    </row>
    <row r="204" spans="2:14" ht="84.9" customHeight="1" thickBot="1">
      <c r="B204" s="133"/>
      <c r="C204" s="133"/>
      <c r="D204" s="133"/>
      <c r="E204" s="133"/>
      <c r="F204" s="133"/>
      <c r="G204" s="133"/>
      <c r="H204" s="133"/>
      <c r="I204" s="133"/>
      <c r="J204" s="133"/>
      <c r="K204" s="133"/>
      <c r="L204" s="133"/>
      <c r="M204" s="133"/>
      <c r="N204" s="133"/>
    </row>
    <row r="205" spans="2:14" ht="84.9" customHeight="1" thickBot="1">
      <c r="B205" s="133"/>
      <c r="C205" s="133"/>
      <c r="D205" s="133"/>
      <c r="E205" s="133"/>
      <c r="F205" s="133"/>
      <c r="G205" s="133"/>
      <c r="H205" s="133"/>
      <c r="I205" s="133"/>
      <c r="J205" s="133"/>
      <c r="K205" s="133"/>
      <c r="L205" s="133"/>
      <c r="M205" s="133"/>
      <c r="N205" s="133"/>
    </row>
    <row r="206" spans="2:14" ht="84.9" customHeight="1" thickBot="1">
      <c r="B206" s="133"/>
      <c r="C206" s="133"/>
      <c r="D206" s="133"/>
      <c r="E206" s="133"/>
      <c r="F206" s="133"/>
      <c r="G206" s="133"/>
      <c r="H206" s="133"/>
      <c r="I206" s="133"/>
      <c r="J206" s="133"/>
      <c r="K206" s="133"/>
      <c r="L206" s="133"/>
      <c r="M206" s="133"/>
      <c r="N206" s="133"/>
    </row>
    <row r="207" spans="2:14" ht="84.9" customHeight="1" thickBot="1">
      <c r="B207" s="133"/>
      <c r="C207" s="133"/>
      <c r="D207" s="133"/>
      <c r="E207" s="133"/>
      <c r="F207" s="133"/>
      <c r="G207" s="133"/>
      <c r="H207" s="133"/>
      <c r="I207" s="133"/>
      <c r="J207" s="133"/>
      <c r="K207" s="133"/>
      <c r="L207" s="133"/>
      <c r="M207" s="133"/>
      <c r="N207" s="133"/>
    </row>
    <row r="208" spans="2:14" ht="84.9" customHeight="1" thickBot="1">
      <c r="B208" s="133"/>
      <c r="C208" s="133"/>
      <c r="D208" s="133"/>
      <c r="E208" s="133"/>
      <c r="F208" s="133"/>
      <c r="G208" s="133"/>
      <c r="H208" s="133"/>
      <c r="I208" s="133"/>
      <c r="J208" s="133"/>
      <c r="K208" s="133"/>
      <c r="L208" s="133"/>
      <c r="M208" s="133"/>
      <c r="N208" s="133"/>
    </row>
    <row r="209" spans="2:14" ht="84.9" customHeight="1" thickBot="1">
      <c r="B209" s="133"/>
      <c r="C209" s="133"/>
      <c r="D209" s="133"/>
      <c r="E209" s="133"/>
      <c r="F209" s="133"/>
      <c r="G209" s="133"/>
      <c r="H209" s="133"/>
      <c r="I209" s="133"/>
      <c r="J209" s="133"/>
      <c r="K209" s="133"/>
      <c r="L209" s="133"/>
      <c r="M209" s="133"/>
      <c r="N209" s="133"/>
    </row>
    <row r="210" spans="2:14" ht="84.9" customHeight="1" thickBot="1">
      <c r="B210" s="133"/>
      <c r="C210" s="133"/>
      <c r="D210" s="133"/>
      <c r="E210" s="133"/>
      <c r="F210" s="133"/>
      <c r="G210" s="133"/>
      <c r="H210" s="133"/>
      <c r="I210" s="133"/>
      <c r="J210" s="133"/>
      <c r="K210" s="133"/>
      <c r="L210" s="133"/>
      <c r="M210" s="133"/>
      <c r="N210" s="133"/>
    </row>
    <row r="211" spans="2:14" ht="84.9" customHeight="1" thickBot="1">
      <c r="B211" s="133"/>
      <c r="C211" s="133"/>
      <c r="D211" s="133"/>
      <c r="E211" s="133"/>
      <c r="F211" s="133"/>
      <c r="G211" s="133"/>
      <c r="H211" s="133"/>
      <c r="I211" s="133"/>
      <c r="J211" s="133"/>
      <c r="K211" s="133"/>
      <c r="L211" s="133"/>
      <c r="M211" s="133"/>
      <c r="N211" s="133"/>
    </row>
    <row r="212" spans="2:14" ht="84.9" customHeight="1" thickBot="1">
      <c r="B212" s="133"/>
      <c r="C212" s="133"/>
      <c r="D212" s="133"/>
      <c r="E212" s="133"/>
      <c r="F212" s="133"/>
      <c r="G212" s="133"/>
      <c r="H212" s="133"/>
      <c r="I212" s="133"/>
      <c r="J212" s="133"/>
      <c r="K212" s="133"/>
      <c r="L212" s="133"/>
      <c r="M212" s="133"/>
      <c r="N212" s="133"/>
    </row>
    <row r="213" spans="2:14" ht="84.9" customHeight="1" thickBot="1">
      <c r="B213" s="133"/>
      <c r="C213" s="133"/>
      <c r="D213" s="133"/>
      <c r="E213" s="133"/>
      <c r="F213" s="133"/>
      <c r="G213" s="133"/>
      <c r="H213" s="133"/>
      <c r="I213" s="133"/>
      <c r="J213" s="133"/>
      <c r="K213" s="133"/>
      <c r="L213" s="133"/>
      <c r="M213" s="133"/>
      <c r="N213" s="133"/>
    </row>
    <row r="214" spans="2:14" ht="84.9" customHeight="1" thickBot="1">
      <c r="B214" s="133"/>
      <c r="C214" s="133"/>
      <c r="D214" s="133"/>
      <c r="E214" s="133"/>
      <c r="F214" s="133"/>
      <c r="G214" s="133"/>
      <c r="H214" s="133"/>
      <c r="I214" s="133"/>
      <c r="J214" s="133"/>
      <c r="K214" s="133"/>
      <c r="L214" s="133"/>
      <c r="M214" s="133"/>
      <c r="N214" s="133"/>
    </row>
    <row r="215" spans="2:14" ht="84.9" customHeight="1" thickBot="1">
      <c r="B215" s="133"/>
      <c r="C215" s="133"/>
      <c r="D215" s="133"/>
      <c r="E215" s="133"/>
      <c r="F215" s="133"/>
      <c r="G215" s="133"/>
      <c r="H215" s="133"/>
      <c r="I215" s="133"/>
      <c r="J215" s="133"/>
      <c r="K215" s="133"/>
      <c r="L215" s="133"/>
      <c r="M215" s="133"/>
      <c r="N215" s="133"/>
    </row>
    <row r="216" spans="2:14" ht="84.9" customHeight="1" thickBot="1">
      <c r="B216" s="133"/>
      <c r="C216" s="133"/>
      <c r="D216" s="133"/>
      <c r="E216" s="133"/>
      <c r="F216" s="133"/>
      <c r="G216" s="133"/>
      <c r="H216" s="133"/>
      <c r="I216" s="133"/>
      <c r="J216" s="133"/>
      <c r="K216" s="133"/>
      <c r="L216" s="133"/>
      <c r="M216" s="133"/>
      <c r="N216" s="133"/>
    </row>
    <row r="217" spans="2:14" ht="84.9" customHeight="1" thickBot="1">
      <c r="B217" s="133"/>
      <c r="C217" s="133"/>
      <c r="D217" s="133"/>
      <c r="E217" s="133"/>
      <c r="F217" s="133"/>
      <c r="G217" s="133"/>
      <c r="H217" s="133"/>
      <c r="I217" s="133"/>
      <c r="J217" s="133"/>
      <c r="K217" s="133"/>
      <c r="L217" s="133"/>
      <c r="M217" s="133"/>
      <c r="N217" s="133"/>
    </row>
    <row r="218" spans="2:14" ht="84.9" customHeight="1" thickBot="1">
      <c r="B218" s="133"/>
      <c r="C218" s="133"/>
      <c r="D218" s="133"/>
      <c r="E218" s="133"/>
      <c r="F218" s="133"/>
      <c r="G218" s="133"/>
      <c r="H218" s="133"/>
      <c r="I218" s="133"/>
      <c r="J218" s="133"/>
      <c r="K218" s="133"/>
      <c r="L218" s="133"/>
      <c r="M218" s="133"/>
      <c r="N218" s="133"/>
    </row>
    <row r="219" spans="2:14" ht="84.9" customHeight="1" thickBot="1">
      <c r="B219" s="133"/>
      <c r="C219" s="133"/>
      <c r="D219" s="133"/>
      <c r="E219" s="133"/>
      <c r="F219" s="133"/>
      <c r="G219" s="133"/>
      <c r="H219" s="133"/>
      <c r="I219" s="133"/>
      <c r="J219" s="133"/>
      <c r="K219" s="133"/>
      <c r="L219" s="133"/>
      <c r="M219" s="133"/>
      <c r="N219" s="133"/>
    </row>
    <row r="220" spans="2:14" ht="84.9" customHeight="1" thickBot="1">
      <c r="B220" s="133"/>
      <c r="C220" s="133"/>
      <c r="D220" s="133"/>
      <c r="E220" s="133"/>
      <c r="F220" s="133"/>
      <c r="G220" s="133"/>
      <c r="H220" s="133"/>
      <c r="I220" s="133"/>
      <c r="J220" s="133"/>
      <c r="K220" s="133"/>
      <c r="L220" s="133"/>
      <c r="M220" s="133"/>
      <c r="N220" s="133"/>
    </row>
    <row r="221" spans="2:14" ht="84.9" customHeight="1" thickBot="1">
      <c r="B221" s="133"/>
      <c r="C221" s="133"/>
      <c r="D221" s="133"/>
      <c r="E221" s="133"/>
      <c r="F221" s="133"/>
      <c r="G221" s="133"/>
      <c r="H221" s="133"/>
      <c r="I221" s="133"/>
      <c r="J221" s="133"/>
      <c r="K221" s="133"/>
      <c r="L221" s="133"/>
      <c r="M221" s="133"/>
      <c r="N221" s="133"/>
    </row>
    <row r="222" spans="2:14" ht="84.9" customHeight="1" thickBot="1">
      <c r="B222" s="133"/>
      <c r="C222" s="133"/>
      <c r="D222" s="133"/>
      <c r="E222" s="133"/>
      <c r="F222" s="133"/>
      <c r="G222" s="133"/>
      <c r="H222" s="133"/>
      <c r="I222" s="133"/>
      <c r="J222" s="133"/>
      <c r="K222" s="133"/>
      <c r="L222" s="133"/>
      <c r="M222" s="133"/>
      <c r="N222" s="133"/>
    </row>
    <row r="223" spans="2:14" ht="84.9" customHeight="1" thickBot="1">
      <c r="B223" s="133"/>
      <c r="C223" s="133"/>
      <c r="D223" s="133"/>
      <c r="E223" s="133"/>
      <c r="F223" s="133"/>
      <c r="G223" s="133"/>
      <c r="H223" s="133"/>
      <c r="I223" s="133"/>
      <c r="J223" s="133"/>
      <c r="K223" s="133"/>
      <c r="L223" s="133"/>
      <c r="M223" s="133"/>
      <c r="N223" s="133"/>
    </row>
    <row r="224" spans="2:14" ht="84.9" customHeight="1" thickBot="1">
      <c r="B224" s="133"/>
      <c r="C224" s="133"/>
      <c r="D224" s="133"/>
      <c r="E224" s="133"/>
      <c r="F224" s="133"/>
      <c r="G224" s="133"/>
      <c r="H224" s="133"/>
      <c r="I224" s="133"/>
      <c r="J224" s="133"/>
      <c r="K224" s="133"/>
      <c r="L224" s="133"/>
      <c r="M224" s="133"/>
      <c r="N224" s="133"/>
    </row>
    <row r="225" spans="2:14" ht="84.9" customHeight="1" thickBot="1">
      <c r="B225" s="133"/>
      <c r="C225" s="133"/>
      <c r="D225" s="133"/>
      <c r="E225" s="133"/>
      <c r="F225" s="133"/>
      <c r="G225" s="133"/>
      <c r="H225" s="133"/>
      <c r="I225" s="133"/>
      <c r="J225" s="133"/>
      <c r="K225" s="133"/>
      <c r="L225" s="133"/>
      <c r="M225" s="133"/>
      <c r="N225" s="133"/>
    </row>
    <row r="226" spans="2:14" ht="84.9" customHeight="1" thickBot="1">
      <c r="B226" s="133"/>
      <c r="C226" s="133"/>
      <c r="D226" s="133"/>
      <c r="E226" s="133"/>
      <c r="F226" s="133"/>
      <c r="G226" s="133"/>
      <c r="H226" s="133"/>
      <c r="I226" s="133"/>
      <c r="J226" s="133"/>
      <c r="K226" s="133"/>
      <c r="L226" s="133"/>
      <c r="M226" s="133"/>
      <c r="N226" s="133"/>
    </row>
    <row r="227" spans="2:14" ht="84.9" customHeight="1" thickBot="1">
      <c r="B227" s="133"/>
      <c r="C227" s="133"/>
      <c r="D227" s="133"/>
      <c r="E227" s="133"/>
      <c r="F227" s="133"/>
      <c r="G227" s="133"/>
      <c r="H227" s="133"/>
      <c r="I227" s="133"/>
      <c r="J227" s="133"/>
      <c r="K227" s="133"/>
      <c r="L227" s="133"/>
      <c r="M227" s="133"/>
      <c r="N227" s="133"/>
    </row>
    <row r="228" spans="2:14" ht="84.9" customHeight="1" thickBot="1">
      <c r="B228" s="133"/>
      <c r="C228" s="133"/>
      <c r="D228" s="133"/>
      <c r="E228" s="133"/>
      <c r="F228" s="133"/>
      <c r="G228" s="133"/>
      <c r="H228" s="133"/>
      <c r="I228" s="133"/>
      <c r="J228" s="133"/>
      <c r="K228" s="133"/>
      <c r="L228" s="133"/>
      <c r="M228" s="133"/>
      <c r="N228" s="133"/>
    </row>
    <row r="229" spans="2:14" ht="84.9" customHeight="1">
      <c r="B229" s="134"/>
      <c r="C229" s="134"/>
      <c r="D229" s="134"/>
      <c r="E229" s="134"/>
      <c r="F229" s="134"/>
      <c r="G229" s="134"/>
      <c r="H229" s="134"/>
      <c r="I229" s="134"/>
      <c r="J229" s="134"/>
      <c r="K229" s="134"/>
      <c r="L229" s="134"/>
      <c r="M229" s="134"/>
      <c r="N229" s="134"/>
    </row>
  </sheetData>
  <mergeCells count="12">
    <mergeCell ref="K3:K5"/>
    <mergeCell ref="L3:N4"/>
    <mergeCell ref="B2:N2"/>
    <mergeCell ref="B3:B5"/>
    <mergeCell ref="C3:C5"/>
    <mergeCell ref="D3:D5"/>
    <mergeCell ref="E3:E5"/>
    <mergeCell ref="F3:F5"/>
    <mergeCell ref="G3:G5"/>
    <mergeCell ref="H3:H5"/>
    <mergeCell ref="I3:I5"/>
    <mergeCell ref="J3:J5"/>
  </mergeCells>
  <conditionalFormatting sqref="N6:N80">
    <cfRule type="cellIs" dxfId="3" priority="1" operator="greaterThan">
      <formula>32</formula>
    </cfRule>
    <cfRule type="cellIs" dxfId="2" priority="2" operator="between">
      <formula>13</formula>
      <formula>32</formula>
    </cfRule>
    <cfRule type="cellIs" dxfId="1" priority="3" operator="between">
      <formula>7</formula>
      <formula>12</formula>
    </cfRule>
    <cfRule type="cellIs" dxfId="0" priority="4" operator="lessThan">
      <formula>6.1</formula>
    </cfRule>
  </conditionalFormatting>
  <pageMargins left="0.25" right="0.25"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2:P99"/>
  <sheetViews>
    <sheetView showGridLines="0" workbookViewId="0">
      <pane xSplit="1" ySplit="5" topLeftCell="B6" activePane="bottomRight" state="frozen"/>
      <selection pane="topRight" activeCell="B1" sqref="B1"/>
      <selection pane="bottomLeft" activeCell="A6" sqref="A6"/>
      <selection pane="bottomRight"/>
    </sheetView>
  </sheetViews>
  <sheetFormatPr baseColWidth="10" defaultColWidth="11.44140625" defaultRowHeight="13.8"/>
  <cols>
    <col min="1" max="1" width="3" style="209" customWidth="1"/>
    <col min="2" max="2" width="11.44140625" style="209"/>
    <col min="3" max="3" width="12.5546875" style="209" customWidth="1"/>
    <col min="4" max="4" width="26.44140625" style="334" customWidth="1"/>
    <col min="5" max="5" width="23.88671875" style="334" customWidth="1"/>
    <col min="6" max="6" width="16.5546875" style="336" customWidth="1"/>
    <col min="7" max="7" width="14" style="334" customWidth="1"/>
    <col min="8" max="8" width="15.88671875" style="334" customWidth="1"/>
    <col min="9" max="9" width="14.44140625" style="335" customWidth="1"/>
    <col min="10" max="10" width="14.44140625" style="334" customWidth="1"/>
    <col min="11" max="11" width="14.44140625" style="209" customWidth="1"/>
    <col min="12" max="12" width="2.88671875" style="209" customWidth="1"/>
    <col min="13" max="16384" width="11.44140625" style="209"/>
  </cols>
  <sheetData>
    <row r="2" spans="2:16" ht="15.75" customHeight="1">
      <c r="B2" s="584" t="s">
        <v>834</v>
      </c>
      <c r="C2" s="584"/>
      <c r="D2" s="584"/>
      <c r="E2" s="584"/>
      <c r="F2" s="584"/>
      <c r="G2" s="584"/>
      <c r="H2" s="584"/>
      <c r="I2" s="584"/>
      <c r="J2" s="584"/>
      <c r="K2" s="584"/>
    </row>
    <row r="3" spans="2:16" ht="16.5" customHeight="1" thickBot="1">
      <c r="B3" s="585"/>
      <c r="C3" s="585"/>
      <c r="D3" s="585"/>
      <c r="E3" s="585"/>
      <c r="F3" s="585"/>
      <c r="G3" s="585"/>
      <c r="H3" s="585"/>
      <c r="I3" s="585"/>
      <c r="J3" s="585"/>
      <c r="K3" s="585"/>
    </row>
    <row r="4" spans="2:16" ht="15" thickTop="1" thickBot="1"/>
    <row r="5" spans="2:16" ht="16.2" thickBot="1">
      <c r="B5" s="598" t="s">
        <v>837</v>
      </c>
      <c r="C5" s="592"/>
      <c r="D5" s="592" t="s">
        <v>838</v>
      </c>
      <c r="E5" s="592"/>
      <c r="F5" s="338" t="s">
        <v>154</v>
      </c>
      <c r="G5" s="592" t="s">
        <v>839</v>
      </c>
      <c r="H5" s="592"/>
      <c r="I5" s="337" t="s">
        <v>836</v>
      </c>
      <c r="J5" s="337" t="s">
        <v>835</v>
      </c>
      <c r="K5" s="339" t="s">
        <v>840</v>
      </c>
      <c r="M5" s="605" t="s">
        <v>881</v>
      </c>
      <c r="N5" s="606"/>
      <c r="O5" s="606"/>
      <c r="P5" s="607"/>
    </row>
    <row r="6" spans="2:16" ht="18" customHeight="1">
      <c r="B6" s="593" t="s">
        <v>854</v>
      </c>
      <c r="C6" s="593"/>
      <c r="D6" s="595" t="s">
        <v>855</v>
      </c>
      <c r="E6" s="595"/>
      <c r="F6" s="603">
        <f>COUNTIF('7.3.Resumen Riesgos'!N6:N80,"&gt;12.1")</f>
        <v>0</v>
      </c>
      <c r="G6" s="596" t="s">
        <v>856</v>
      </c>
      <c r="H6" s="596"/>
      <c r="I6" s="596">
        <v>100</v>
      </c>
      <c r="J6" s="602">
        <v>1</v>
      </c>
      <c r="K6" s="596">
        <f>IF(F6&lt;&gt;0,1,0)*J6*10</f>
        <v>0</v>
      </c>
      <c r="M6" s="608">
        <f>J47</f>
        <v>46.5</v>
      </c>
      <c r="N6" s="609"/>
      <c r="O6" s="609"/>
      <c r="P6" s="610"/>
    </row>
    <row r="7" spans="2:16" ht="18" customHeight="1">
      <c r="B7" s="594"/>
      <c r="C7" s="594"/>
      <c r="D7" s="588"/>
      <c r="E7" s="588"/>
      <c r="F7" s="600"/>
      <c r="G7" s="597"/>
      <c r="H7" s="597"/>
      <c r="I7" s="597"/>
      <c r="J7" s="586"/>
      <c r="K7" s="597"/>
      <c r="M7" s="611"/>
      <c r="N7" s="612"/>
      <c r="O7" s="612"/>
      <c r="P7" s="613"/>
    </row>
    <row r="8" spans="2:16" ht="18" customHeight="1" thickBot="1">
      <c r="B8" s="587" t="s">
        <v>853</v>
      </c>
      <c r="C8" s="587"/>
      <c r="D8" s="588" t="s">
        <v>844</v>
      </c>
      <c r="E8" s="588"/>
      <c r="F8" s="600">
        <f>AUX!F510</f>
        <v>100</v>
      </c>
      <c r="G8" s="589" t="s">
        <v>845</v>
      </c>
      <c r="H8" s="589"/>
      <c r="I8" s="340">
        <v>10</v>
      </c>
      <c r="J8" s="586">
        <v>0.15</v>
      </c>
      <c r="K8" s="590">
        <f>IF(F8&gt;=600000, 10, IF(F8&gt;=200000, 6, 3))*J8*10</f>
        <v>4.5</v>
      </c>
      <c r="M8" s="614"/>
      <c r="N8" s="615"/>
      <c r="O8" s="615"/>
      <c r="P8" s="616"/>
    </row>
    <row r="9" spans="2:16" ht="18" customHeight="1">
      <c r="B9" s="587"/>
      <c r="C9" s="587"/>
      <c r="D9" s="588"/>
      <c r="E9" s="588"/>
      <c r="F9" s="600"/>
      <c r="G9" s="589" t="s">
        <v>846</v>
      </c>
      <c r="H9" s="589"/>
      <c r="I9" s="340">
        <v>6</v>
      </c>
      <c r="J9" s="586"/>
      <c r="K9" s="590"/>
    </row>
    <row r="10" spans="2:16" ht="18" customHeight="1">
      <c r="B10" s="587"/>
      <c r="C10" s="587"/>
      <c r="D10" s="588"/>
      <c r="E10" s="588"/>
      <c r="F10" s="600"/>
      <c r="G10" s="589" t="s">
        <v>847</v>
      </c>
      <c r="H10" s="589"/>
      <c r="I10" s="340">
        <v>3</v>
      </c>
      <c r="J10" s="586"/>
      <c r="K10" s="590"/>
    </row>
    <row r="11" spans="2:16" ht="23.1" customHeight="1">
      <c r="B11" s="587" t="s">
        <v>848</v>
      </c>
      <c r="C11" s="587"/>
      <c r="D11" s="588" t="s">
        <v>868</v>
      </c>
      <c r="E11" s="588"/>
      <c r="F11" s="599">
        <f>IFERROR(AUX!F510/AUX!E510,"")</f>
        <v>0.2</v>
      </c>
      <c r="G11" s="589" t="s">
        <v>849</v>
      </c>
      <c r="H11" s="589"/>
      <c r="I11" s="340">
        <v>10</v>
      </c>
      <c r="J11" s="586">
        <v>0.05</v>
      </c>
      <c r="K11" s="590">
        <f>IF(F11&gt;=90, 10, IF(F11&gt;=70, 8, IF(F11&gt;=30, 5, 2)))*J11*10</f>
        <v>1</v>
      </c>
    </row>
    <row r="12" spans="2:16" ht="23.1" customHeight="1">
      <c r="B12" s="587"/>
      <c r="C12" s="587"/>
      <c r="D12" s="588"/>
      <c r="E12" s="588"/>
      <c r="F12" s="599"/>
      <c r="G12" s="589" t="s">
        <v>850</v>
      </c>
      <c r="H12" s="589"/>
      <c r="I12" s="340">
        <v>8</v>
      </c>
      <c r="J12" s="586"/>
      <c r="K12" s="590"/>
    </row>
    <row r="13" spans="2:16" ht="23.1" customHeight="1">
      <c r="B13" s="587"/>
      <c r="C13" s="587"/>
      <c r="D13" s="588"/>
      <c r="E13" s="588"/>
      <c r="F13" s="599"/>
      <c r="G13" s="589" t="s">
        <v>851</v>
      </c>
      <c r="H13" s="589"/>
      <c r="I13" s="340">
        <v>5</v>
      </c>
      <c r="J13" s="586"/>
      <c r="K13" s="590"/>
    </row>
    <row r="14" spans="2:16" ht="23.1" customHeight="1">
      <c r="B14" s="587"/>
      <c r="C14" s="587"/>
      <c r="D14" s="588"/>
      <c r="E14" s="588"/>
      <c r="F14" s="599"/>
      <c r="G14" s="589" t="s">
        <v>852</v>
      </c>
      <c r="H14" s="589"/>
      <c r="I14" s="340">
        <v>2</v>
      </c>
      <c r="J14" s="586"/>
      <c r="K14" s="590"/>
    </row>
    <row r="15" spans="2:16" ht="18" customHeight="1">
      <c r="B15" s="587" t="s">
        <v>191</v>
      </c>
      <c r="C15" s="587"/>
      <c r="D15" s="588" t="s">
        <v>843</v>
      </c>
      <c r="E15" s="588"/>
      <c r="F15" s="600" t="str">
        <f>AUX!E517</f>
        <v>Calidad I.C</v>
      </c>
      <c r="G15" s="591" t="s">
        <v>888</v>
      </c>
      <c r="H15" s="591"/>
      <c r="I15" s="340">
        <v>10</v>
      </c>
      <c r="J15" s="586">
        <v>0.2</v>
      </c>
      <c r="K15" s="590">
        <f>VLOOKUP(F15, G15:I20, 3, FALSE)*J15*10</f>
        <v>4</v>
      </c>
    </row>
    <row r="16" spans="2:16" ht="18" customHeight="1">
      <c r="B16" s="587"/>
      <c r="C16" s="587"/>
      <c r="D16" s="588"/>
      <c r="E16" s="588"/>
      <c r="F16" s="600"/>
      <c r="G16" s="591" t="s">
        <v>841</v>
      </c>
      <c r="H16" s="591"/>
      <c r="I16" s="340">
        <v>8</v>
      </c>
      <c r="J16" s="586"/>
      <c r="K16" s="590"/>
    </row>
    <row r="17" spans="2:11" ht="18" customHeight="1">
      <c r="B17" s="587"/>
      <c r="C17" s="587"/>
      <c r="D17" s="588"/>
      <c r="E17" s="588"/>
      <c r="F17" s="600"/>
      <c r="G17" s="591" t="s">
        <v>842</v>
      </c>
      <c r="H17" s="591"/>
      <c r="I17" s="340">
        <v>6</v>
      </c>
      <c r="J17" s="586"/>
      <c r="K17" s="590"/>
    </row>
    <row r="18" spans="2:11" ht="18" customHeight="1">
      <c r="B18" s="587"/>
      <c r="C18" s="587"/>
      <c r="D18" s="588"/>
      <c r="E18" s="588"/>
      <c r="F18" s="600"/>
      <c r="G18" s="591" t="s">
        <v>889</v>
      </c>
      <c r="H18" s="591"/>
      <c r="I18" s="340">
        <v>4</v>
      </c>
      <c r="J18" s="586"/>
      <c r="K18" s="590"/>
    </row>
    <row r="19" spans="2:11" ht="18" customHeight="1">
      <c r="B19" s="587"/>
      <c r="C19" s="587"/>
      <c r="D19" s="588"/>
      <c r="E19" s="588"/>
      <c r="F19" s="600"/>
      <c r="G19" s="591" t="s">
        <v>891</v>
      </c>
      <c r="H19" s="591"/>
      <c r="I19" s="340">
        <v>2</v>
      </c>
      <c r="J19" s="586"/>
      <c r="K19" s="590"/>
    </row>
    <row r="20" spans="2:11" ht="18" customHeight="1">
      <c r="B20" s="587"/>
      <c r="C20" s="587"/>
      <c r="D20" s="588"/>
      <c r="E20" s="588"/>
      <c r="F20" s="600"/>
      <c r="G20" s="591" t="s">
        <v>890</v>
      </c>
      <c r="H20" s="591"/>
      <c r="I20" s="340">
        <v>2</v>
      </c>
      <c r="J20" s="586"/>
      <c r="K20" s="590"/>
    </row>
    <row r="21" spans="2:11" ht="18" customHeight="1">
      <c r="B21" s="587" t="s">
        <v>865</v>
      </c>
      <c r="C21" s="587"/>
      <c r="D21" s="588" t="s">
        <v>864</v>
      </c>
      <c r="E21" s="588"/>
      <c r="F21" s="600">
        <f>IF(AUX!F528&lt;0,"Error intervalo negativo",AUX!F528)</f>
        <v>1</v>
      </c>
      <c r="G21" s="347">
        <v>0</v>
      </c>
      <c r="H21" s="347" t="s">
        <v>906</v>
      </c>
      <c r="I21" s="340">
        <v>10</v>
      </c>
      <c r="J21" s="586">
        <v>0.1</v>
      </c>
      <c r="K21" s="604">
        <f>IFERROR(VLOOKUP(F21,G21:I25,3,FALSE)*J21*10,"Error intervalo negativo")</f>
        <v>8</v>
      </c>
    </row>
    <row r="22" spans="2:11" ht="18" customHeight="1">
      <c r="B22" s="587"/>
      <c r="C22" s="587"/>
      <c r="D22" s="588"/>
      <c r="E22" s="588"/>
      <c r="F22" s="600"/>
      <c r="G22" s="347">
        <v>1</v>
      </c>
      <c r="H22" s="347" t="s">
        <v>907</v>
      </c>
      <c r="I22" s="340">
        <v>8</v>
      </c>
      <c r="J22" s="586"/>
      <c r="K22" s="604"/>
    </row>
    <row r="23" spans="2:11" ht="18" customHeight="1">
      <c r="B23" s="587"/>
      <c r="C23" s="587"/>
      <c r="D23" s="588"/>
      <c r="E23" s="588"/>
      <c r="F23" s="600"/>
      <c r="G23" s="347">
        <v>2</v>
      </c>
      <c r="H23" s="347" t="s">
        <v>906</v>
      </c>
      <c r="I23" s="340">
        <v>6</v>
      </c>
      <c r="J23" s="586"/>
      <c r="K23" s="604"/>
    </row>
    <row r="24" spans="2:11" ht="18" customHeight="1">
      <c r="B24" s="587"/>
      <c r="C24" s="587"/>
      <c r="D24" s="588"/>
      <c r="E24" s="588"/>
      <c r="F24" s="600"/>
      <c r="G24" s="347">
        <v>3</v>
      </c>
      <c r="H24" s="347" t="s">
        <v>906</v>
      </c>
      <c r="I24" s="340">
        <v>4</v>
      </c>
      <c r="J24" s="586"/>
      <c r="K24" s="604"/>
    </row>
    <row r="25" spans="2:11" ht="18" customHeight="1">
      <c r="B25" s="587"/>
      <c r="C25" s="587"/>
      <c r="D25" s="588"/>
      <c r="E25" s="588"/>
      <c r="F25" s="600"/>
      <c r="G25" s="347">
        <v>4</v>
      </c>
      <c r="H25" s="347" t="s">
        <v>906</v>
      </c>
      <c r="I25" s="340">
        <v>2</v>
      </c>
      <c r="J25" s="586"/>
      <c r="K25" s="604"/>
    </row>
    <row r="26" spans="2:11" ht="18" customHeight="1">
      <c r="B26" s="587" t="s">
        <v>863</v>
      </c>
      <c r="C26" s="587"/>
      <c r="D26" s="588" t="s">
        <v>857</v>
      </c>
      <c r="E26" s="588"/>
      <c r="F26" s="601">
        <f>AUX!K489/37</f>
        <v>5.4054054054054057E-2</v>
      </c>
      <c r="G26" s="591" t="s">
        <v>858</v>
      </c>
      <c r="H26" s="591"/>
      <c r="I26" s="340">
        <v>10</v>
      </c>
      <c r="J26" s="586">
        <v>0.1</v>
      </c>
      <c r="K26" s="590">
        <f>IF(F26&gt;=1,10,IF(F26&gt;=0.9,9,IF(F26&gt;=0.7,7,IF(F26&gt;=0.4,5,3))))*J26*10</f>
        <v>3.0000000000000004</v>
      </c>
    </row>
    <row r="27" spans="2:11" ht="18" customHeight="1">
      <c r="B27" s="587"/>
      <c r="C27" s="587"/>
      <c r="D27" s="588"/>
      <c r="E27" s="588"/>
      <c r="F27" s="601"/>
      <c r="G27" s="591" t="s">
        <v>862</v>
      </c>
      <c r="H27" s="591"/>
      <c r="I27" s="340">
        <v>9</v>
      </c>
      <c r="J27" s="586"/>
      <c r="K27" s="590"/>
    </row>
    <row r="28" spans="2:11" ht="18" customHeight="1">
      <c r="B28" s="587"/>
      <c r="C28" s="587"/>
      <c r="D28" s="588"/>
      <c r="E28" s="588"/>
      <c r="F28" s="601"/>
      <c r="G28" s="591" t="s">
        <v>861</v>
      </c>
      <c r="H28" s="591"/>
      <c r="I28" s="340">
        <v>7</v>
      </c>
      <c r="J28" s="586"/>
      <c r="K28" s="590"/>
    </row>
    <row r="29" spans="2:11" ht="18" customHeight="1">
      <c r="B29" s="587"/>
      <c r="C29" s="587"/>
      <c r="D29" s="588"/>
      <c r="E29" s="588"/>
      <c r="F29" s="601"/>
      <c r="G29" s="591" t="s">
        <v>860</v>
      </c>
      <c r="H29" s="591"/>
      <c r="I29" s="340">
        <v>5</v>
      </c>
      <c r="J29" s="586"/>
      <c r="K29" s="590"/>
    </row>
    <row r="30" spans="2:11" ht="18" customHeight="1">
      <c r="B30" s="587"/>
      <c r="C30" s="587"/>
      <c r="D30" s="588"/>
      <c r="E30" s="588"/>
      <c r="F30" s="601"/>
      <c r="G30" s="591" t="s">
        <v>859</v>
      </c>
      <c r="H30" s="591"/>
      <c r="I30" s="340">
        <v>3</v>
      </c>
      <c r="J30" s="586"/>
      <c r="K30" s="590"/>
    </row>
    <row r="31" spans="2:11" ht="18" customHeight="1">
      <c r="B31" s="587" t="s">
        <v>866</v>
      </c>
      <c r="C31" s="587"/>
      <c r="D31" s="588" t="s">
        <v>867</v>
      </c>
      <c r="E31" s="588"/>
      <c r="F31" s="599">
        <f>(AUX!K491/(AUX!K491+AUX!K490))</f>
        <v>1</v>
      </c>
      <c r="G31" s="589" t="s">
        <v>849</v>
      </c>
      <c r="H31" s="589"/>
      <c r="I31" s="340">
        <v>10</v>
      </c>
      <c r="J31" s="586">
        <v>0.15</v>
      </c>
      <c r="K31" s="590">
        <f>IF(F31&gt;=0.9,10,IF(F31&gt;=0.7,8,IF(F31&gt;=0.3,5,2)))*J31*10</f>
        <v>15</v>
      </c>
    </row>
    <row r="32" spans="2:11" ht="18" customHeight="1">
      <c r="B32" s="587"/>
      <c r="C32" s="587"/>
      <c r="D32" s="588"/>
      <c r="E32" s="588"/>
      <c r="F32" s="599"/>
      <c r="G32" s="589" t="s">
        <v>850</v>
      </c>
      <c r="H32" s="589"/>
      <c r="I32" s="340">
        <v>8</v>
      </c>
      <c r="J32" s="586"/>
      <c r="K32" s="590"/>
    </row>
    <row r="33" spans="2:11" ht="18" customHeight="1">
      <c r="B33" s="587"/>
      <c r="C33" s="587"/>
      <c r="D33" s="588"/>
      <c r="E33" s="588"/>
      <c r="F33" s="599"/>
      <c r="G33" s="589" t="s">
        <v>851</v>
      </c>
      <c r="H33" s="589"/>
      <c r="I33" s="340">
        <v>5</v>
      </c>
      <c r="J33" s="586"/>
      <c r="K33" s="590"/>
    </row>
    <row r="34" spans="2:11" ht="18" customHeight="1">
      <c r="B34" s="587"/>
      <c r="C34" s="587"/>
      <c r="D34" s="588"/>
      <c r="E34" s="588"/>
      <c r="F34" s="599"/>
      <c r="G34" s="589" t="s">
        <v>852</v>
      </c>
      <c r="H34" s="589"/>
      <c r="I34" s="340">
        <v>2</v>
      </c>
      <c r="J34" s="586"/>
      <c r="K34" s="590"/>
    </row>
    <row r="35" spans="2:11" ht="18" customHeight="1">
      <c r="B35" s="587" t="s">
        <v>908</v>
      </c>
      <c r="C35" s="587"/>
      <c r="D35" s="588" t="s">
        <v>909</v>
      </c>
      <c r="E35" s="588"/>
      <c r="F35" s="600" t="str">
        <f>IF(AUX!C507=TRUE,"Ósmosis inversa",IF(AUX!D506=TRUE,"Electrodiálisis",IF(AUX!E505=TRUE,"Ultrafiltración",IF(AUX!D507=TRUE,"Ozonización","Otros procesos"))))</f>
        <v>Electrodiálisis</v>
      </c>
      <c r="G35" s="589" t="s">
        <v>910</v>
      </c>
      <c r="H35" s="589"/>
      <c r="I35" s="340">
        <v>8</v>
      </c>
      <c r="J35" s="586">
        <v>0.05</v>
      </c>
      <c r="K35" s="590">
        <f>IF(F35=G38,0,IF(F35="Electrodiálisis",2,IF(F35="Ultrafiltración",2,IF(F35=G36,4,8))))*J35*10</f>
        <v>1</v>
      </c>
    </row>
    <row r="36" spans="2:11" ht="18" customHeight="1">
      <c r="B36" s="587"/>
      <c r="C36" s="587"/>
      <c r="D36" s="588"/>
      <c r="E36" s="588"/>
      <c r="F36" s="600"/>
      <c r="G36" s="589" t="s">
        <v>911</v>
      </c>
      <c r="H36" s="589"/>
      <c r="I36" s="340">
        <v>4</v>
      </c>
      <c r="J36" s="586"/>
      <c r="K36" s="590"/>
    </row>
    <row r="37" spans="2:11" ht="18" customHeight="1">
      <c r="B37" s="587"/>
      <c r="C37" s="587"/>
      <c r="D37" s="588"/>
      <c r="E37" s="588"/>
      <c r="F37" s="600"/>
      <c r="G37" s="589" t="s">
        <v>930</v>
      </c>
      <c r="H37" s="589"/>
      <c r="I37" s="340">
        <v>2</v>
      </c>
      <c r="J37" s="586"/>
      <c r="K37" s="590"/>
    </row>
    <row r="38" spans="2:11" ht="18" customHeight="1">
      <c r="B38" s="587"/>
      <c r="C38" s="587"/>
      <c r="D38" s="588"/>
      <c r="E38" s="588"/>
      <c r="F38" s="600"/>
      <c r="G38" s="589" t="s">
        <v>912</v>
      </c>
      <c r="H38" s="589"/>
      <c r="I38" s="340">
        <v>0</v>
      </c>
      <c r="J38" s="586"/>
      <c r="K38" s="590"/>
    </row>
    <row r="39" spans="2:11" ht="20.100000000000001" customHeight="1">
      <c r="B39" s="587" t="s">
        <v>870</v>
      </c>
      <c r="C39" s="587"/>
      <c r="D39" s="588" t="s">
        <v>869</v>
      </c>
      <c r="E39" s="588"/>
      <c r="F39" s="600" t="str">
        <f>IF(AUX!C493=TRUE,"Posee experiencia","No posee experiencia")</f>
        <v>No posee experiencia</v>
      </c>
      <c r="G39" s="591" t="s">
        <v>872</v>
      </c>
      <c r="H39" s="591"/>
      <c r="I39" s="340">
        <v>10</v>
      </c>
      <c r="J39" s="586">
        <v>0.05</v>
      </c>
      <c r="K39" s="590">
        <f>IF(AUX!C493=TRUE,0,10)*J39*10</f>
        <v>5</v>
      </c>
    </row>
    <row r="40" spans="2:11" ht="20.100000000000001" customHeight="1">
      <c r="B40" s="587"/>
      <c r="C40" s="587"/>
      <c r="D40" s="588"/>
      <c r="E40" s="588"/>
      <c r="F40" s="600"/>
      <c r="G40" s="591" t="s">
        <v>871</v>
      </c>
      <c r="H40" s="591"/>
      <c r="I40" s="340">
        <v>0</v>
      </c>
      <c r="J40" s="586"/>
      <c r="K40" s="590"/>
    </row>
    <row r="41" spans="2:11" ht="20.100000000000001" customHeight="1">
      <c r="B41" s="587" t="s">
        <v>873</v>
      </c>
      <c r="C41" s="587"/>
      <c r="D41" s="588" t="s">
        <v>874</v>
      </c>
      <c r="E41" s="588"/>
      <c r="F41" s="600" t="str">
        <f>IF(AUX!C493=TRUE,"Posee experiencia","No posee experiencia")</f>
        <v>No posee experiencia</v>
      </c>
      <c r="G41" s="591" t="s">
        <v>872</v>
      </c>
      <c r="H41" s="591"/>
      <c r="I41" s="340">
        <v>10</v>
      </c>
      <c r="J41" s="586">
        <v>0.05</v>
      </c>
      <c r="K41" s="590">
        <f>IF(AUX!B493=TRUE,0,10)*J41*10</f>
        <v>5</v>
      </c>
    </row>
    <row r="42" spans="2:11" ht="20.100000000000001" customHeight="1">
      <c r="B42" s="587"/>
      <c r="C42" s="587"/>
      <c r="D42" s="588"/>
      <c r="E42" s="588"/>
      <c r="F42" s="600"/>
      <c r="G42" s="591" t="s">
        <v>871</v>
      </c>
      <c r="H42" s="591"/>
      <c r="I42" s="340">
        <v>0</v>
      </c>
      <c r="J42" s="586"/>
      <c r="K42" s="590"/>
    </row>
    <row r="43" spans="2:11" ht="30.75" customHeight="1">
      <c r="B43" s="587" t="s">
        <v>875</v>
      </c>
      <c r="C43" s="587"/>
      <c r="D43" s="588" t="s">
        <v>876</v>
      </c>
      <c r="E43" s="588"/>
      <c r="F43" s="600" t="str">
        <f>IF(AND(AUX!B542=TRUE,OR(AUX!C542=TRUE,AUX!C544=TRUE,AUX!C546=TRUE)),G43,IF(AUX!B542=TRUE,G44,IF(OR(AUX!C542=TRUE,AUX!C544=TRUE,AUX!C546=TRUE),G45,"Otras aplicaciones")))</f>
        <v>Otras aplicaciones</v>
      </c>
      <c r="G43" s="589" t="s">
        <v>877</v>
      </c>
      <c r="H43" s="589"/>
      <c r="I43" s="340">
        <v>10</v>
      </c>
      <c r="J43" s="586">
        <v>0.1</v>
      </c>
      <c r="K43" s="590">
        <f>IF(F43=G43,10,IF(F43=G44,8,IF(F43=G45,8,0)))*J43*10</f>
        <v>0</v>
      </c>
    </row>
    <row r="44" spans="2:11" ht="26.25" customHeight="1">
      <c r="B44" s="587"/>
      <c r="C44" s="587"/>
      <c r="D44" s="588"/>
      <c r="E44" s="588"/>
      <c r="F44" s="600"/>
      <c r="G44" s="589" t="s">
        <v>878</v>
      </c>
      <c r="H44" s="589"/>
      <c r="I44" s="340">
        <v>8</v>
      </c>
      <c r="J44" s="586"/>
      <c r="K44" s="590"/>
    </row>
    <row r="45" spans="2:11" ht="23.1" customHeight="1">
      <c r="B45" s="587"/>
      <c r="C45" s="587"/>
      <c r="D45" s="588"/>
      <c r="E45" s="588"/>
      <c r="F45" s="600"/>
      <c r="G45" s="597" t="s">
        <v>879</v>
      </c>
      <c r="H45" s="597"/>
      <c r="I45" s="340">
        <v>8</v>
      </c>
      <c r="J45" s="586"/>
      <c r="K45" s="590"/>
    </row>
    <row r="46" spans="2:11" ht="23.1" customHeight="1" thickBot="1">
      <c r="I46" s="335" t="s">
        <v>920</v>
      </c>
      <c r="J46" s="348">
        <f>SUM(J8:J45)</f>
        <v>1.0000000000000002</v>
      </c>
    </row>
    <row r="47" spans="2:11" ht="23.1" customHeight="1">
      <c r="G47" s="617" t="s">
        <v>880</v>
      </c>
      <c r="H47" s="618"/>
      <c r="I47" s="618"/>
      <c r="J47" s="608">
        <f>IF(K6=100,100,SUM(K8:K45))</f>
        <v>46.5</v>
      </c>
      <c r="K47" s="621"/>
    </row>
    <row r="48" spans="2:11" ht="23.1" customHeight="1" thickBot="1">
      <c r="G48" s="619"/>
      <c r="H48" s="620"/>
      <c r="I48" s="620"/>
      <c r="J48" s="622"/>
      <c r="K48" s="623"/>
    </row>
    <row r="49" ht="23.1" customHeight="1"/>
    <row r="50" ht="23.1" customHeight="1"/>
    <row r="51" ht="23.1" customHeight="1"/>
    <row r="52" ht="23.1" customHeight="1"/>
    <row r="53" ht="23.1" customHeight="1"/>
    <row r="54" ht="23.1" customHeight="1"/>
    <row r="55" ht="23.1" customHeight="1"/>
    <row r="56" ht="23.1" customHeight="1"/>
    <row r="57" ht="23.1" customHeight="1"/>
    <row r="58" ht="23.1" customHeight="1"/>
    <row r="59" ht="23.1" customHeight="1"/>
    <row r="60" ht="23.1" customHeight="1"/>
    <row r="61" ht="23.1" customHeight="1"/>
    <row r="62" ht="23.1" customHeight="1"/>
    <row r="63" ht="23.1" customHeight="1"/>
    <row r="64" ht="23.1" customHeight="1"/>
    <row r="65" ht="23.1" customHeight="1"/>
    <row r="66" ht="23.1" customHeight="1"/>
    <row r="67" ht="23.1" customHeight="1"/>
    <row r="68" ht="23.1" customHeight="1"/>
    <row r="69" ht="23.1" customHeight="1"/>
    <row r="70" ht="23.1" customHeight="1"/>
    <row r="71" ht="23.1" customHeight="1"/>
    <row r="72" ht="23.1" customHeight="1"/>
    <row r="73" ht="23.1" customHeight="1"/>
    <row r="74" ht="23.1" customHeight="1"/>
    <row r="75" ht="23.1" customHeight="1"/>
    <row r="76" ht="23.1" customHeight="1"/>
    <row r="77" ht="23.1" customHeight="1"/>
    <row r="78" ht="23.1" customHeight="1"/>
    <row r="79" ht="23.1" customHeight="1"/>
    <row r="80" ht="23.1" customHeight="1"/>
    <row r="81" ht="23.1" customHeight="1"/>
    <row r="82" ht="23.1" customHeight="1"/>
    <row r="83" ht="23.1" customHeight="1"/>
    <row r="84" ht="23.1" customHeight="1"/>
    <row r="85" ht="23.1" customHeight="1"/>
    <row r="86" ht="23.1" customHeight="1"/>
    <row r="87" ht="23.1" customHeight="1"/>
    <row r="88" ht="23.1" customHeight="1"/>
    <row r="89" ht="23.1" customHeight="1"/>
    <row r="90" ht="23.1" customHeight="1"/>
    <row r="91" ht="23.1" customHeight="1"/>
    <row r="92" ht="23.1" customHeight="1"/>
    <row r="93" ht="23.1" customHeight="1"/>
    <row r="94" ht="23.1" customHeight="1"/>
    <row r="95" ht="23.1" customHeight="1"/>
    <row r="96" ht="23.1" customHeight="1"/>
    <row r="97" ht="23.1" customHeight="1"/>
    <row r="98" ht="23.1" customHeight="1"/>
    <row r="99" ht="23.1" customHeight="1"/>
  </sheetData>
  <mergeCells count="98">
    <mergeCell ref="G36:H36"/>
    <mergeCell ref="G37:H37"/>
    <mergeCell ref="G38:H38"/>
    <mergeCell ref="G47:I48"/>
    <mergeCell ref="J47:K48"/>
    <mergeCell ref="G40:H40"/>
    <mergeCell ref="K35:K38"/>
    <mergeCell ref="M5:P5"/>
    <mergeCell ref="M6:P8"/>
    <mergeCell ref="B35:C38"/>
    <mergeCell ref="D35:E38"/>
    <mergeCell ref="F35:F38"/>
    <mergeCell ref="G35:H35"/>
    <mergeCell ref="J35:J38"/>
    <mergeCell ref="D31:E34"/>
    <mergeCell ref="B31:C34"/>
    <mergeCell ref="F31:F34"/>
    <mergeCell ref="J31:J34"/>
    <mergeCell ref="K31:K34"/>
    <mergeCell ref="G31:H31"/>
    <mergeCell ref="G32:H32"/>
    <mergeCell ref="G33:H33"/>
    <mergeCell ref="G34:H34"/>
    <mergeCell ref="B43:C45"/>
    <mergeCell ref="F43:F45"/>
    <mergeCell ref="J43:J45"/>
    <mergeCell ref="K43:K45"/>
    <mergeCell ref="K41:K42"/>
    <mergeCell ref="G43:H43"/>
    <mergeCell ref="G44:H44"/>
    <mergeCell ref="G45:H45"/>
    <mergeCell ref="D43:E45"/>
    <mergeCell ref="B41:C42"/>
    <mergeCell ref="D41:E42"/>
    <mergeCell ref="F41:F42"/>
    <mergeCell ref="G42:H42"/>
    <mergeCell ref="G41:H41"/>
    <mergeCell ref="J41:J42"/>
    <mergeCell ref="D39:E40"/>
    <mergeCell ref="B39:C40"/>
    <mergeCell ref="F39:F40"/>
    <mergeCell ref="G39:H39"/>
    <mergeCell ref="K39:K40"/>
    <mergeCell ref="J39:J40"/>
    <mergeCell ref="B26:C30"/>
    <mergeCell ref="J26:J30"/>
    <mergeCell ref="K26:K30"/>
    <mergeCell ref="B21:C25"/>
    <mergeCell ref="D21:E25"/>
    <mergeCell ref="F21:F25"/>
    <mergeCell ref="J21:J25"/>
    <mergeCell ref="K21:K25"/>
    <mergeCell ref="D26:E30"/>
    <mergeCell ref="I6:I7"/>
    <mergeCell ref="J6:J7"/>
    <mergeCell ref="K6:K7"/>
    <mergeCell ref="F6:F7"/>
    <mergeCell ref="F8:F10"/>
    <mergeCell ref="G14:H14"/>
    <mergeCell ref="G12:H12"/>
    <mergeCell ref="F26:F30"/>
    <mergeCell ref="G26:H26"/>
    <mergeCell ref="G27:H27"/>
    <mergeCell ref="G28:H28"/>
    <mergeCell ref="G29:H29"/>
    <mergeCell ref="G30:H30"/>
    <mergeCell ref="D6:E7"/>
    <mergeCell ref="G6:H7"/>
    <mergeCell ref="B15:C20"/>
    <mergeCell ref="B5:C5"/>
    <mergeCell ref="K15:K20"/>
    <mergeCell ref="G19:H19"/>
    <mergeCell ref="B8:C10"/>
    <mergeCell ref="D8:E10"/>
    <mergeCell ref="G8:H8"/>
    <mergeCell ref="G9:H9"/>
    <mergeCell ref="G10:H10"/>
    <mergeCell ref="K8:K10"/>
    <mergeCell ref="F11:F14"/>
    <mergeCell ref="F15:F20"/>
    <mergeCell ref="G18:H18"/>
    <mergeCell ref="G13:H13"/>
    <mergeCell ref="B2:K3"/>
    <mergeCell ref="J8:J10"/>
    <mergeCell ref="J15:J20"/>
    <mergeCell ref="B11:C14"/>
    <mergeCell ref="D11:E14"/>
    <mergeCell ref="G11:H11"/>
    <mergeCell ref="J11:J14"/>
    <mergeCell ref="K11:K14"/>
    <mergeCell ref="D15:E20"/>
    <mergeCell ref="G20:H20"/>
    <mergeCell ref="D5:E5"/>
    <mergeCell ref="G5:H5"/>
    <mergeCell ref="G15:H15"/>
    <mergeCell ref="G16:H16"/>
    <mergeCell ref="G17:H17"/>
    <mergeCell ref="B6:C7"/>
  </mergeCells>
  <pageMargins left="0.7" right="0.7" top="0.75" bottom="0.75" header="0.3" footer="0.3"/>
  <ignoredErrors>
    <ignoredError sqref="J46" formulaRange="1"/>
  </ignoredErrors>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0000"/>
  </sheetPr>
  <dimension ref="A5:F568"/>
  <sheetViews>
    <sheetView zoomScaleNormal="100" workbookViewId="0"/>
  </sheetViews>
  <sheetFormatPr baseColWidth="10" defaultColWidth="11.44140625" defaultRowHeight="13.2"/>
  <cols>
    <col min="1" max="2" width="11.44140625" style="290"/>
    <col min="3" max="3" width="13.33203125" style="290" customWidth="1"/>
    <col min="4" max="4" width="15.44140625" style="290" customWidth="1"/>
    <col min="5" max="5" width="12" style="290" customWidth="1"/>
    <col min="6" max="6" width="11.5546875" style="290" customWidth="1"/>
    <col min="7" max="13" width="11.44140625" style="290"/>
    <col min="14" max="18" width="12.6640625" style="290" bestFit="1" customWidth="1"/>
    <col min="19" max="16384" width="11.44140625" style="290"/>
  </cols>
  <sheetData>
    <row r="5" spans="1:6">
      <c r="A5" s="696" t="s">
        <v>640</v>
      </c>
      <c r="B5" s="697"/>
      <c r="C5" s="697"/>
      <c r="D5" s="697"/>
      <c r="E5" s="697"/>
      <c r="F5" s="698"/>
    </row>
    <row r="6" spans="1:6" ht="9.9" customHeight="1">
      <c r="A6" s="708" t="s">
        <v>641</v>
      </c>
      <c r="B6" s="626"/>
      <c r="C6" s="626"/>
      <c r="D6" s="709"/>
      <c r="E6" s="626" t="s">
        <v>642</v>
      </c>
      <c r="F6" s="709"/>
    </row>
    <row r="7" spans="1:6">
      <c r="A7" s="699"/>
      <c r="B7" s="700"/>
      <c r="C7" s="700"/>
      <c r="D7" s="701"/>
      <c r="E7" s="627"/>
      <c r="F7" s="705"/>
    </row>
    <row r="8" spans="1:6">
      <c r="A8" s="702"/>
      <c r="B8" s="703"/>
      <c r="C8" s="703"/>
      <c r="D8" s="704"/>
      <c r="E8" s="706"/>
      <c r="F8" s="707"/>
    </row>
    <row r="10" spans="1:6">
      <c r="A10" s="696" t="s">
        <v>643</v>
      </c>
      <c r="B10" s="697"/>
      <c r="C10" s="697"/>
      <c r="D10" s="697"/>
      <c r="E10" s="697"/>
      <c r="F10" s="698"/>
    </row>
    <row r="11" spans="1:6" s="295" customFormat="1" ht="9.9" customHeight="1">
      <c r="A11" s="708" t="s">
        <v>644</v>
      </c>
      <c r="B11" s="626"/>
      <c r="C11" s="626"/>
      <c r="D11" s="709"/>
      <c r="E11" s="626" t="s">
        <v>645</v>
      </c>
      <c r="F11" s="709"/>
    </row>
    <row r="12" spans="1:6" s="295" customFormat="1" ht="12.75" customHeight="1">
      <c r="A12" s="708"/>
      <c r="B12" s="626"/>
      <c r="C12" s="626"/>
      <c r="D12" s="709"/>
      <c r="E12" s="626"/>
      <c r="F12" s="709"/>
    </row>
    <row r="13" spans="1:6">
      <c r="A13" s="746"/>
      <c r="B13" s="747"/>
      <c r="C13" s="747"/>
      <c r="D13" s="748"/>
      <c r="E13" s="747"/>
      <c r="F13" s="748"/>
    </row>
    <row r="14" spans="1:6" s="295" customFormat="1" ht="9.9" customHeight="1">
      <c r="A14" s="708" t="s">
        <v>646</v>
      </c>
      <c r="B14" s="626"/>
      <c r="C14" s="626"/>
      <c r="D14" s="626"/>
      <c r="E14" s="626"/>
      <c r="F14" s="709"/>
    </row>
    <row r="15" spans="1:6" s="295" customFormat="1" ht="12.75" customHeight="1">
      <c r="A15" s="708"/>
      <c r="B15" s="626"/>
      <c r="C15" s="626"/>
      <c r="D15" s="626"/>
      <c r="E15" s="626"/>
      <c r="F15" s="709"/>
    </row>
    <row r="16" spans="1:6">
      <c r="A16" s="746"/>
      <c r="B16" s="747"/>
      <c r="C16" s="747"/>
      <c r="D16" s="747"/>
      <c r="E16" s="747"/>
      <c r="F16" s="748"/>
    </row>
    <row r="17" spans="1:6" s="295" customFormat="1" ht="9.9" customHeight="1">
      <c r="A17" s="743" t="s">
        <v>647</v>
      </c>
      <c r="B17" s="744"/>
      <c r="C17" s="743" t="s">
        <v>648</v>
      </c>
      <c r="D17" s="744"/>
      <c r="E17" s="626" t="s">
        <v>649</v>
      </c>
      <c r="F17" s="709"/>
    </row>
    <row r="18" spans="1:6">
      <c r="A18" s="741"/>
      <c r="B18" s="705"/>
      <c r="C18" s="741"/>
      <c r="D18" s="705"/>
      <c r="E18" s="627"/>
      <c r="F18" s="705"/>
    </row>
    <row r="19" spans="1:6">
      <c r="A19" s="742"/>
      <c r="B19" s="707"/>
      <c r="C19" s="742"/>
      <c r="D19" s="707"/>
      <c r="E19" s="706"/>
      <c r="F19" s="707"/>
    </row>
    <row r="20" spans="1:6" s="295" customFormat="1" ht="9.9" customHeight="1">
      <c r="A20" s="743" t="s">
        <v>242</v>
      </c>
      <c r="B20" s="745"/>
      <c r="C20" s="745"/>
      <c r="D20" s="744"/>
      <c r="E20" s="626" t="s">
        <v>239</v>
      </c>
      <c r="F20" s="709"/>
    </row>
    <row r="21" spans="1:6">
      <c r="A21" s="741"/>
      <c r="B21" s="627"/>
      <c r="C21" s="627"/>
      <c r="D21" s="705"/>
      <c r="E21" s="627"/>
      <c r="F21" s="705"/>
    </row>
    <row r="22" spans="1:6">
      <c r="A22" s="742"/>
      <c r="B22" s="706"/>
      <c r="C22" s="706"/>
      <c r="D22" s="707"/>
      <c r="E22" s="706"/>
      <c r="F22" s="707"/>
    </row>
    <row r="24" spans="1:6">
      <c r="A24" s="696" t="s">
        <v>652</v>
      </c>
      <c r="B24" s="697"/>
      <c r="C24" s="697"/>
      <c r="D24" s="697"/>
      <c r="E24" s="697"/>
      <c r="F24" s="698"/>
    </row>
    <row r="25" spans="1:6">
      <c r="A25" s="708" t="s">
        <v>650</v>
      </c>
      <c r="B25" s="626"/>
      <c r="C25" s="626"/>
      <c r="D25" s="709"/>
      <c r="E25" s="626" t="s">
        <v>642</v>
      </c>
      <c r="F25" s="709"/>
    </row>
    <row r="26" spans="1:6">
      <c r="A26" s="708"/>
      <c r="B26" s="626"/>
      <c r="C26" s="626"/>
      <c r="D26" s="709"/>
      <c r="E26" s="626"/>
      <c r="F26" s="709"/>
    </row>
    <row r="27" spans="1:6">
      <c r="A27" s="746"/>
      <c r="B27" s="747"/>
      <c r="C27" s="747"/>
      <c r="D27" s="748"/>
      <c r="E27" s="747"/>
      <c r="F27" s="748"/>
    </row>
    <row r="28" spans="1:6">
      <c r="A28" s="708" t="s">
        <v>651</v>
      </c>
      <c r="B28" s="626"/>
      <c r="C28" s="626"/>
      <c r="D28" s="626"/>
      <c r="E28" s="626"/>
      <c r="F28" s="709"/>
    </row>
    <row r="29" spans="1:6">
      <c r="A29" s="708"/>
      <c r="B29" s="626"/>
      <c r="C29" s="626"/>
      <c r="D29" s="626"/>
      <c r="E29" s="626"/>
      <c r="F29" s="709"/>
    </row>
    <row r="30" spans="1:6">
      <c r="A30" s="746"/>
      <c r="B30" s="747"/>
      <c r="C30" s="747"/>
      <c r="D30" s="747"/>
      <c r="E30" s="747"/>
      <c r="F30" s="748"/>
    </row>
    <row r="31" spans="1:6">
      <c r="A31" s="743" t="s">
        <v>242</v>
      </c>
      <c r="B31" s="745"/>
      <c r="C31" s="745"/>
      <c r="D31" s="744"/>
      <c r="E31" s="626" t="s">
        <v>239</v>
      </c>
      <c r="F31" s="709"/>
    </row>
    <row r="32" spans="1:6">
      <c r="A32" s="741"/>
      <c r="B32" s="627"/>
      <c r="C32" s="627"/>
      <c r="D32" s="705"/>
      <c r="E32" s="627"/>
      <c r="F32" s="705"/>
    </row>
    <row r="33" spans="1:6">
      <c r="A33" s="742"/>
      <c r="B33" s="706"/>
      <c r="C33" s="706"/>
      <c r="D33" s="707"/>
      <c r="E33" s="706"/>
      <c r="F33" s="707"/>
    </row>
    <row r="35" spans="1:6">
      <c r="A35" s="696" t="s">
        <v>653</v>
      </c>
      <c r="B35" s="697"/>
      <c r="C35" s="697"/>
      <c r="D35" s="697"/>
      <c r="E35" s="697"/>
      <c r="F35" s="698"/>
    </row>
    <row r="36" spans="1:6">
      <c r="A36" s="708" t="s">
        <v>654</v>
      </c>
      <c r="B36" s="626"/>
      <c r="C36" s="626"/>
      <c r="D36" s="709"/>
      <c r="E36" s="626" t="s">
        <v>645</v>
      </c>
      <c r="F36" s="709"/>
    </row>
    <row r="37" spans="1:6">
      <c r="A37" s="708"/>
      <c r="B37" s="626"/>
      <c r="C37" s="626"/>
      <c r="D37" s="709"/>
      <c r="E37" s="626"/>
      <c r="F37" s="709"/>
    </row>
    <row r="38" spans="1:6">
      <c r="A38" s="746"/>
      <c r="B38" s="747"/>
      <c r="C38" s="747"/>
      <c r="D38" s="748"/>
      <c r="E38" s="747"/>
      <c r="F38" s="748"/>
    </row>
    <row r="39" spans="1:6">
      <c r="A39" s="708" t="s">
        <v>646</v>
      </c>
      <c r="B39" s="626"/>
      <c r="C39" s="626"/>
      <c r="D39" s="626"/>
      <c r="E39" s="626"/>
      <c r="F39" s="709"/>
    </row>
    <row r="40" spans="1:6">
      <c r="A40" s="708"/>
      <c r="B40" s="626"/>
      <c r="C40" s="626"/>
      <c r="D40" s="626"/>
      <c r="E40" s="626"/>
      <c r="F40" s="709"/>
    </row>
    <row r="41" spans="1:6">
      <c r="A41" s="746"/>
      <c r="B41" s="747"/>
      <c r="C41" s="747"/>
      <c r="D41" s="747"/>
      <c r="E41" s="747"/>
      <c r="F41" s="748"/>
    </row>
    <row r="42" spans="1:6">
      <c r="A42" s="743" t="s">
        <v>647</v>
      </c>
      <c r="B42" s="744"/>
      <c r="C42" s="743" t="s">
        <v>648</v>
      </c>
      <c r="D42" s="744"/>
      <c r="E42" s="626" t="s">
        <v>649</v>
      </c>
      <c r="F42" s="709"/>
    </row>
    <row r="43" spans="1:6">
      <c r="A43" s="741"/>
      <c r="B43" s="705"/>
      <c r="C43" s="741"/>
      <c r="D43" s="705"/>
      <c r="E43" s="627"/>
      <c r="F43" s="705"/>
    </row>
    <row r="44" spans="1:6">
      <c r="A44" s="742"/>
      <c r="B44" s="707"/>
      <c r="C44" s="742"/>
      <c r="D44" s="707"/>
      <c r="E44" s="706"/>
      <c r="F44" s="707"/>
    </row>
    <row r="46" spans="1:6">
      <c r="A46" s="750" t="s">
        <v>655</v>
      </c>
      <c r="B46" s="653"/>
      <c r="C46" s="653"/>
      <c r="D46" s="653"/>
      <c r="E46" s="653"/>
      <c r="F46" s="751"/>
    </row>
    <row r="47" spans="1:6">
      <c r="A47" s="752"/>
      <c r="B47" s="654"/>
      <c r="C47" s="654"/>
      <c r="D47" s="654"/>
      <c r="E47" s="654"/>
      <c r="F47" s="753"/>
    </row>
    <row r="48" spans="1:6">
      <c r="A48" s="298"/>
      <c r="F48" s="299"/>
    </row>
    <row r="49" spans="1:6" ht="6" customHeight="1">
      <c r="A49" s="298"/>
      <c r="F49" s="299"/>
    </row>
    <row r="50" spans="1:6">
      <c r="A50" s="735" t="s">
        <v>656</v>
      </c>
      <c r="B50" s="736"/>
      <c r="C50" s="736"/>
      <c r="D50" s="736"/>
      <c r="E50" s="627"/>
      <c r="F50" s="705"/>
    </row>
    <row r="51" spans="1:6">
      <c r="A51" s="735"/>
      <c r="B51" s="736"/>
      <c r="C51" s="736"/>
      <c r="D51" s="736"/>
      <c r="E51" s="706"/>
      <c r="F51" s="707"/>
    </row>
    <row r="52" spans="1:6">
      <c r="A52" s="770" t="s">
        <v>657</v>
      </c>
      <c r="B52" s="771"/>
      <c r="C52" s="771"/>
      <c r="D52" s="771"/>
      <c r="E52" s="768"/>
      <c r="F52" s="769"/>
    </row>
    <row r="53" spans="1:6">
      <c r="A53" s="770"/>
      <c r="B53" s="771"/>
      <c r="C53" s="771"/>
      <c r="D53" s="771"/>
      <c r="E53" s="706"/>
      <c r="F53" s="707"/>
    </row>
    <row r="54" spans="1:6">
      <c r="A54" s="298"/>
      <c r="F54" s="299"/>
    </row>
    <row r="55" spans="1:6">
      <c r="A55" s="298"/>
      <c r="F55" s="299"/>
    </row>
    <row r="56" spans="1:6">
      <c r="A56" s="300" t="s">
        <v>659</v>
      </c>
      <c r="B56" s="749"/>
      <c r="C56" s="749"/>
      <c r="D56" s="627" t="s">
        <v>660</v>
      </c>
      <c r="E56" s="627"/>
      <c r="F56" s="301"/>
    </row>
    <row r="57" spans="1:6" ht="12" customHeight="1">
      <c r="A57" s="298"/>
      <c r="F57" s="299"/>
    </row>
    <row r="58" spans="1:6" ht="18.75" customHeight="1">
      <c r="A58" s="303" t="s">
        <v>658</v>
      </c>
      <c r="B58" s="297"/>
      <c r="C58" s="297"/>
      <c r="D58" s="297"/>
      <c r="E58" s="297"/>
      <c r="F58" s="301"/>
    </row>
    <row r="59" spans="1:6">
      <c r="A59" s="308"/>
    </row>
    <row r="60" spans="1:6">
      <c r="A60" s="308"/>
    </row>
    <row r="61" spans="1:6">
      <c r="A61" s="308"/>
    </row>
    <row r="62" spans="1:6" ht="12.75" customHeight="1">
      <c r="A62" s="750" t="s">
        <v>675</v>
      </c>
      <c r="B62" s="653"/>
      <c r="C62" s="653"/>
      <c r="D62" s="653"/>
      <c r="E62" s="653"/>
      <c r="F62" s="751"/>
    </row>
    <row r="63" spans="1:6">
      <c r="A63" s="752"/>
      <c r="B63" s="654"/>
      <c r="C63" s="654"/>
      <c r="D63" s="654"/>
      <c r="E63" s="654"/>
      <c r="F63" s="753"/>
    </row>
    <row r="64" spans="1:6" ht="15.75" customHeight="1">
      <c r="A64" s="754"/>
      <c r="B64" s="755"/>
      <c r="C64" s="755"/>
      <c r="D64" s="755"/>
      <c r="E64" s="755"/>
      <c r="F64" s="756"/>
    </row>
    <row r="65" spans="1:6">
      <c r="A65" s="757" t="s">
        <v>661</v>
      </c>
      <c r="B65" s="758"/>
      <c r="C65" s="758"/>
      <c r="D65" s="758"/>
      <c r="E65" s="758"/>
      <c r="F65" s="759"/>
    </row>
    <row r="66" spans="1:6">
      <c r="A66" s="760"/>
      <c r="B66" s="761"/>
      <c r="C66" s="761"/>
      <c r="D66" s="761"/>
      <c r="E66" s="761"/>
      <c r="F66" s="762"/>
    </row>
    <row r="67" spans="1:6">
      <c r="A67" s="760"/>
      <c r="B67" s="761"/>
      <c r="C67" s="761"/>
      <c r="D67" s="761"/>
      <c r="E67" s="761"/>
      <c r="F67" s="762"/>
    </row>
    <row r="68" spans="1:6">
      <c r="A68" s="763"/>
      <c r="B68" s="764"/>
      <c r="C68" s="764"/>
      <c r="D68" s="764"/>
      <c r="E68" s="764"/>
      <c r="F68" s="765"/>
    </row>
    <row r="69" spans="1:6">
      <c r="A69" s="766" t="s">
        <v>662</v>
      </c>
      <c r="B69" s="624"/>
      <c r="C69" s="624"/>
      <c r="D69" s="624"/>
      <c r="E69" s="624"/>
      <c r="F69" s="767"/>
    </row>
    <row r="70" spans="1:6">
      <c r="A70" s="772">
        <f>AUX!B491</f>
        <v>0</v>
      </c>
      <c r="B70" s="629"/>
      <c r="C70" s="629"/>
      <c r="D70" s="629"/>
      <c r="E70" s="629"/>
      <c r="F70" s="773"/>
    </row>
    <row r="71" spans="1:6">
      <c r="A71" s="774"/>
      <c r="B71" s="775"/>
      <c r="C71" s="775"/>
      <c r="D71" s="775"/>
      <c r="E71" s="775"/>
      <c r="F71" s="776"/>
    </row>
    <row r="72" spans="1:6">
      <c r="A72" s="743" t="s">
        <v>647</v>
      </c>
      <c r="B72" s="744"/>
      <c r="C72" s="743" t="s">
        <v>648</v>
      </c>
      <c r="D72" s="744"/>
      <c r="E72" s="626" t="s">
        <v>649</v>
      </c>
      <c r="F72" s="709"/>
    </row>
    <row r="73" spans="1:6">
      <c r="A73" s="741"/>
      <c r="B73" s="705"/>
      <c r="C73" s="741"/>
      <c r="D73" s="705"/>
      <c r="E73" s="627"/>
      <c r="F73" s="705"/>
    </row>
    <row r="74" spans="1:6">
      <c r="A74" s="742"/>
      <c r="B74" s="707"/>
      <c r="C74" s="742"/>
      <c r="D74" s="707"/>
      <c r="E74" s="706"/>
      <c r="F74" s="707"/>
    </row>
    <row r="75" spans="1:6">
      <c r="A75" s="708" t="s">
        <v>646</v>
      </c>
      <c r="B75" s="626"/>
      <c r="C75" s="626"/>
      <c r="D75" s="626"/>
      <c r="E75" s="626"/>
      <c r="F75" s="709"/>
    </row>
    <row r="76" spans="1:6">
      <c r="A76" s="708"/>
      <c r="B76" s="626"/>
      <c r="C76" s="626"/>
      <c r="D76" s="626"/>
      <c r="E76" s="626"/>
      <c r="F76" s="709"/>
    </row>
    <row r="77" spans="1:6">
      <c r="A77" s="746"/>
      <c r="B77" s="747"/>
      <c r="C77" s="747"/>
      <c r="D77" s="747"/>
      <c r="E77" s="747"/>
      <c r="F77" s="748"/>
    </row>
    <row r="78" spans="1:6">
      <c r="A78" s="743" t="s">
        <v>663</v>
      </c>
      <c r="B78" s="744"/>
      <c r="C78" s="743" t="s">
        <v>664</v>
      </c>
      <c r="D78" s="744"/>
      <c r="E78" s="626" t="s">
        <v>665</v>
      </c>
      <c r="F78" s="709"/>
    </row>
    <row r="79" spans="1:6">
      <c r="A79" s="741"/>
      <c r="B79" s="705"/>
      <c r="C79" s="741"/>
      <c r="D79" s="705"/>
      <c r="E79" s="627"/>
      <c r="F79" s="705"/>
    </row>
    <row r="80" spans="1:6">
      <c r="A80" s="742"/>
      <c r="B80" s="707"/>
      <c r="C80" s="742"/>
      <c r="D80" s="707"/>
      <c r="E80" s="706"/>
      <c r="F80" s="707"/>
    </row>
    <row r="81" spans="1:6">
      <c r="A81" s="732" t="s">
        <v>666</v>
      </c>
      <c r="B81" s="733"/>
      <c r="C81" s="733"/>
      <c r="D81" s="733"/>
      <c r="E81" s="733"/>
      <c r="F81" s="734"/>
    </row>
    <row r="82" spans="1:6">
      <c r="A82" s="738"/>
      <c r="B82" s="739"/>
      <c r="C82" s="739"/>
      <c r="D82" s="739"/>
      <c r="E82" s="739"/>
      <c r="F82" s="740"/>
    </row>
    <row r="83" spans="1:6">
      <c r="A83" s="780" t="s">
        <v>52</v>
      </c>
      <c r="B83" s="781"/>
      <c r="C83" s="780" t="s">
        <v>53</v>
      </c>
      <c r="D83" s="781"/>
      <c r="E83" s="780" t="s">
        <v>670</v>
      </c>
      <c r="F83" s="781"/>
    </row>
    <row r="84" spans="1:6">
      <c r="A84" s="298"/>
      <c r="B84" s="299"/>
      <c r="C84" s="298"/>
      <c r="D84" s="299"/>
      <c r="E84" s="298"/>
      <c r="F84" s="299"/>
    </row>
    <row r="85" spans="1:6">
      <c r="A85" s="298"/>
      <c r="B85" s="299"/>
      <c r="C85" s="298"/>
      <c r="D85" s="299"/>
      <c r="E85" s="298"/>
      <c r="F85" s="299"/>
    </row>
    <row r="86" spans="1:6">
      <c r="A86" s="298"/>
      <c r="B86" s="299"/>
      <c r="C86" s="298"/>
      <c r="D86" s="299"/>
      <c r="E86" s="298"/>
      <c r="F86" s="299"/>
    </row>
    <row r="87" spans="1:6">
      <c r="A87" s="302"/>
      <c r="B87" s="301"/>
      <c r="C87" s="643" t="str">
        <f>IF(AUX!C501=0,"",AUX!C501)</f>
        <v/>
      </c>
      <c r="D87" s="645"/>
      <c r="E87" s="302"/>
      <c r="F87" s="301"/>
    </row>
    <row r="88" spans="1:6">
      <c r="A88" s="780" t="s">
        <v>55</v>
      </c>
      <c r="B88" s="781"/>
      <c r="C88" s="307" t="s">
        <v>674</v>
      </c>
      <c r="D88" s="306"/>
      <c r="E88" s="306"/>
      <c r="F88" s="305"/>
    </row>
    <row r="89" spans="1:6">
      <c r="A89" s="298"/>
      <c r="B89" s="299"/>
      <c r="C89" s="298"/>
      <c r="D89" s="777" t="str">
        <f>IF(AUX!E501=0,"",AUX!E501)</f>
        <v/>
      </c>
      <c r="E89" s="777"/>
      <c r="F89" s="778"/>
    </row>
    <row r="90" spans="1:6">
      <c r="A90" s="298"/>
      <c r="B90" s="299"/>
      <c r="C90" s="298"/>
      <c r="D90" s="777"/>
      <c r="E90" s="777"/>
      <c r="F90" s="778"/>
    </row>
    <row r="91" spans="1:6">
      <c r="A91" s="302"/>
      <c r="B91" s="301"/>
      <c r="C91" s="302"/>
      <c r="D91" s="749"/>
      <c r="E91" s="749"/>
      <c r="F91" s="779"/>
    </row>
    <row r="92" spans="1:6">
      <c r="A92" s="732" t="s">
        <v>671</v>
      </c>
      <c r="B92" s="733"/>
      <c r="C92" s="733"/>
      <c r="D92" s="733"/>
      <c r="E92" s="733"/>
      <c r="F92" s="734"/>
    </row>
    <row r="93" spans="1:6">
      <c r="A93" s="738"/>
      <c r="B93" s="739"/>
      <c r="C93" s="739"/>
      <c r="D93" s="739"/>
      <c r="E93" s="739"/>
      <c r="F93" s="740"/>
    </row>
    <row r="94" spans="1:6">
      <c r="A94" s="743" t="s">
        <v>672</v>
      </c>
      <c r="B94" s="745"/>
      <c r="C94" s="745"/>
      <c r="D94" s="745"/>
      <c r="E94" s="745"/>
      <c r="F94" s="744"/>
    </row>
    <row r="95" spans="1:6">
      <c r="A95" s="741"/>
      <c r="B95" s="627"/>
      <c r="C95" s="627"/>
      <c r="D95" s="627"/>
      <c r="E95" s="627"/>
      <c r="F95" s="705"/>
    </row>
    <row r="96" spans="1:6">
      <c r="A96" s="742"/>
      <c r="B96" s="706"/>
      <c r="C96" s="706"/>
      <c r="D96" s="706"/>
      <c r="E96" s="706"/>
      <c r="F96" s="707"/>
    </row>
    <row r="97" spans="1:6">
      <c r="A97" s="743" t="s">
        <v>673</v>
      </c>
      <c r="B97" s="745"/>
      <c r="C97" s="745"/>
      <c r="D97" s="745"/>
      <c r="E97" s="745"/>
      <c r="F97" s="744"/>
    </row>
    <row r="98" spans="1:6">
      <c r="A98" s="298"/>
      <c r="F98" s="299"/>
    </row>
    <row r="99" spans="1:6">
      <c r="A99" s="784" t="s">
        <v>676</v>
      </c>
      <c r="B99" s="785"/>
      <c r="C99" s="311" t="s">
        <v>154</v>
      </c>
      <c r="D99" s="311" t="s">
        <v>155</v>
      </c>
      <c r="E99" s="788" t="s">
        <v>128</v>
      </c>
      <c r="F99" s="789"/>
    </row>
    <row r="100" spans="1:6">
      <c r="A100" s="786" t="s">
        <v>677</v>
      </c>
      <c r="B100" s="787"/>
      <c r="C100" s="312">
        <f>AVERAGE('2.2.cDepurada'!E6:E17)</f>
        <v>0</v>
      </c>
      <c r="D100" s="313" t="s">
        <v>82</v>
      </c>
      <c r="E100" s="783" t="s">
        <v>680</v>
      </c>
      <c r="F100" s="790"/>
    </row>
    <row r="101" spans="1:6">
      <c r="A101" s="782" t="s">
        <v>75</v>
      </c>
      <c r="B101" s="783"/>
      <c r="C101" s="312">
        <f>AVERAGE('2.2.cDepurada'!F6:F17)</f>
        <v>0</v>
      </c>
      <c r="D101" s="313" t="s">
        <v>83</v>
      </c>
      <c r="E101" s="783" t="s">
        <v>680</v>
      </c>
      <c r="F101" s="790"/>
    </row>
    <row r="102" spans="1:6">
      <c r="A102" s="782" t="s">
        <v>76</v>
      </c>
      <c r="B102" s="783"/>
      <c r="C102" s="312">
        <f>AVERAGE('2.2.cDepurada'!G6:G17)</f>
        <v>0</v>
      </c>
      <c r="D102" s="313" t="s">
        <v>84</v>
      </c>
      <c r="E102" s="783" t="s">
        <v>680</v>
      </c>
      <c r="F102" s="790"/>
    </row>
    <row r="103" spans="1:6">
      <c r="A103" s="786" t="s">
        <v>77</v>
      </c>
      <c r="B103" s="787"/>
      <c r="C103" s="312">
        <f>AVERAGE('2.2.cDepurada'!H6:H17)</f>
        <v>0</v>
      </c>
      <c r="D103" s="313" t="s">
        <v>85</v>
      </c>
      <c r="E103" s="783" t="s">
        <v>680</v>
      </c>
      <c r="F103" s="790"/>
    </row>
    <row r="104" spans="1:6" ht="15">
      <c r="A104" s="782" t="s">
        <v>678</v>
      </c>
      <c r="B104" s="783"/>
      <c r="C104" s="312">
        <f>AVERAGE('2.2.cDepurada'!I6:I17)</f>
        <v>0</v>
      </c>
      <c r="D104" s="313" t="s">
        <v>679</v>
      </c>
      <c r="E104" s="783" t="s">
        <v>680</v>
      </c>
      <c r="F104" s="790"/>
    </row>
    <row r="105" spans="1:6" ht="15">
      <c r="A105" s="782" t="s">
        <v>79</v>
      </c>
      <c r="B105" s="783"/>
      <c r="C105" s="312">
        <f>AVERAGE('2.2.cDepurada'!J6:J17)</f>
        <v>0</v>
      </c>
      <c r="D105" s="313" t="s">
        <v>679</v>
      </c>
      <c r="E105" s="783" t="s">
        <v>680</v>
      </c>
      <c r="F105" s="790"/>
    </row>
    <row r="106" spans="1:6">
      <c r="A106" s="782" t="s">
        <v>80</v>
      </c>
      <c r="B106" s="783"/>
      <c r="C106" s="312">
        <f>AVERAGE('2.2.cDepurada'!K6:K17)</f>
        <v>0</v>
      </c>
      <c r="D106" s="313" t="s">
        <v>87</v>
      </c>
      <c r="E106" s="783" t="s">
        <v>680</v>
      </c>
      <c r="F106" s="790"/>
    </row>
    <row r="107" spans="1:6">
      <c r="A107" s="782" t="s">
        <v>81</v>
      </c>
      <c r="B107" s="783"/>
      <c r="C107" s="312">
        <f>AVERAGE('2.2.cDepurada'!L6:L17)</f>
        <v>0</v>
      </c>
      <c r="D107" s="313" t="s">
        <v>88</v>
      </c>
      <c r="E107" s="783" t="s">
        <v>680</v>
      </c>
      <c r="F107" s="790"/>
    </row>
    <row r="108" spans="1:6">
      <c r="A108" s="782" t="s">
        <v>137</v>
      </c>
      <c r="B108" s="783"/>
      <c r="C108" s="313" t="s">
        <v>137</v>
      </c>
      <c r="D108" s="313" t="s">
        <v>137</v>
      </c>
      <c r="E108" s="783" t="s">
        <v>137</v>
      </c>
      <c r="F108" s="790"/>
    </row>
    <row r="109" spans="1:6">
      <c r="A109" s="741"/>
      <c r="B109" s="627"/>
      <c r="C109" s="291"/>
      <c r="D109" s="291"/>
      <c r="F109" s="299"/>
    </row>
    <row r="110" spans="1:6">
      <c r="A110" s="741"/>
      <c r="B110" s="627"/>
      <c r="C110" s="291"/>
      <c r="D110" s="291"/>
      <c r="F110" s="299"/>
    </row>
    <row r="111" spans="1:6">
      <c r="A111" s="741"/>
      <c r="B111" s="627"/>
      <c r="C111" s="291"/>
      <c r="D111" s="291"/>
      <c r="F111" s="299"/>
    </row>
    <row r="112" spans="1:6">
      <c r="A112" s="741"/>
      <c r="B112" s="627"/>
      <c r="C112" s="291"/>
      <c r="D112" s="291"/>
      <c r="F112" s="299"/>
    </row>
    <row r="113" spans="1:6">
      <c r="A113" s="741"/>
      <c r="B113" s="627"/>
      <c r="C113" s="291"/>
      <c r="D113" s="291"/>
      <c r="F113" s="299"/>
    </row>
    <row r="114" spans="1:6">
      <c r="A114" s="742"/>
      <c r="B114" s="706"/>
      <c r="C114" s="296"/>
      <c r="D114" s="296"/>
      <c r="E114" s="297"/>
      <c r="F114" s="301"/>
    </row>
    <row r="118" spans="1:6">
      <c r="A118" s="696" t="s">
        <v>681</v>
      </c>
      <c r="B118" s="697"/>
      <c r="C118" s="697"/>
      <c r="D118" s="697"/>
      <c r="E118" s="697"/>
      <c r="F118" s="698"/>
    </row>
    <row r="119" spans="1:6" ht="12.75" customHeight="1">
      <c r="A119" s="757" t="s">
        <v>682</v>
      </c>
      <c r="B119" s="797"/>
      <c r="C119" s="797"/>
      <c r="D119" s="797"/>
      <c r="E119" s="797"/>
      <c r="F119" s="798"/>
    </row>
    <row r="120" spans="1:6">
      <c r="A120" s="799"/>
      <c r="B120" s="800"/>
      <c r="C120" s="800"/>
      <c r="D120" s="800"/>
      <c r="E120" s="800"/>
      <c r="F120" s="801"/>
    </row>
    <row r="121" spans="1:6">
      <c r="A121" s="799"/>
      <c r="B121" s="800"/>
      <c r="C121" s="800"/>
      <c r="D121" s="800"/>
      <c r="E121" s="800"/>
      <c r="F121" s="801"/>
    </row>
    <row r="122" spans="1:6">
      <c r="A122" s="799"/>
      <c r="B122" s="800"/>
      <c r="C122" s="800"/>
      <c r="D122" s="800"/>
      <c r="E122" s="800"/>
      <c r="F122" s="801"/>
    </row>
    <row r="123" spans="1:6">
      <c r="A123" s="799"/>
      <c r="B123" s="800"/>
      <c r="C123" s="800"/>
      <c r="D123" s="800"/>
      <c r="E123" s="800"/>
      <c r="F123" s="801"/>
    </row>
    <row r="124" spans="1:6">
      <c r="A124" s="799"/>
      <c r="B124" s="800"/>
      <c r="C124" s="800"/>
      <c r="D124" s="800"/>
      <c r="E124" s="800"/>
      <c r="F124" s="801"/>
    </row>
    <row r="125" spans="1:6">
      <c r="A125" s="799"/>
      <c r="B125" s="800"/>
      <c r="C125" s="800"/>
      <c r="D125" s="800"/>
      <c r="E125" s="800"/>
      <c r="F125" s="801"/>
    </row>
    <row r="126" spans="1:6">
      <c r="A126" s="802"/>
      <c r="B126" s="803"/>
      <c r="C126" s="803"/>
      <c r="D126" s="803"/>
      <c r="E126" s="803"/>
      <c r="F126" s="804"/>
    </row>
    <row r="127" spans="1:6" ht="14.25" customHeight="1">
      <c r="A127" s="304"/>
      <c r="B127" s="306"/>
      <c r="C127" s="306"/>
      <c r="D127" s="306"/>
      <c r="E127" s="805" t="s">
        <v>684</v>
      </c>
      <c r="F127" s="805" t="s">
        <v>683</v>
      </c>
    </row>
    <row r="128" spans="1:6">
      <c r="A128" s="298"/>
      <c r="E128" s="806"/>
      <c r="F128" s="806"/>
    </row>
    <row r="129" spans="1:6">
      <c r="A129" s="302"/>
      <c r="B129" s="297"/>
      <c r="C129" s="297"/>
      <c r="D129" s="297"/>
      <c r="E129" s="314"/>
      <c r="F129" s="320">
        <f>IF(AUX!F510=0,"",AUX!F510)</f>
        <v>100</v>
      </c>
    </row>
    <row r="130" spans="1:6">
      <c r="A130" s="791" t="s">
        <v>685</v>
      </c>
      <c r="B130" s="792"/>
      <c r="C130" s="792"/>
      <c r="D130" s="792"/>
      <c r="E130" s="792"/>
      <c r="F130" s="793"/>
    </row>
    <row r="131" spans="1:6">
      <c r="A131" s="315" t="s">
        <v>686</v>
      </c>
      <c r="B131" s="310" t="s">
        <v>687</v>
      </c>
      <c r="C131" s="315" t="s">
        <v>688</v>
      </c>
      <c r="D131" s="315" t="s">
        <v>689</v>
      </c>
      <c r="E131" s="794" t="s">
        <v>690</v>
      </c>
      <c r="F131" s="795"/>
    </row>
    <row r="132" spans="1:6">
      <c r="A132" s="316"/>
      <c r="B132" s="317"/>
      <c r="C132" s="317"/>
      <c r="D132" s="317"/>
      <c r="E132" s="304"/>
      <c r="F132" s="305"/>
    </row>
    <row r="133" spans="1:6">
      <c r="A133" s="316"/>
      <c r="B133" s="316"/>
      <c r="C133" s="316"/>
      <c r="D133" s="316"/>
      <c r="E133" s="298"/>
      <c r="F133" s="299"/>
    </row>
    <row r="134" spans="1:6">
      <c r="A134" s="316"/>
      <c r="B134" s="316"/>
      <c r="C134" s="316"/>
      <c r="D134" s="316"/>
      <c r="E134" s="298"/>
      <c r="F134" s="299"/>
    </row>
    <row r="135" spans="1:6">
      <c r="A135" s="316"/>
      <c r="B135" s="316"/>
      <c r="C135" s="316"/>
      <c r="D135" s="316"/>
      <c r="E135" s="298"/>
      <c r="F135" s="299"/>
    </row>
    <row r="136" spans="1:6">
      <c r="A136" s="316"/>
      <c r="B136" s="316"/>
      <c r="C136" s="316"/>
      <c r="D136" s="316"/>
      <c r="E136" s="298"/>
      <c r="F136" s="299"/>
    </row>
    <row r="137" spans="1:6">
      <c r="A137" s="314"/>
      <c r="B137" s="314"/>
      <c r="C137" s="314"/>
      <c r="D137" s="314"/>
      <c r="E137" s="302"/>
      <c r="F137" s="301"/>
    </row>
    <row r="138" spans="1:6">
      <c r="A138" s="708" t="s">
        <v>128</v>
      </c>
      <c r="B138" s="626"/>
      <c r="C138" s="626"/>
      <c r="D138" s="626"/>
      <c r="E138" s="626"/>
      <c r="F138" s="709"/>
    </row>
    <row r="139" spans="1:6">
      <c r="A139" s="708"/>
      <c r="B139" s="626"/>
      <c r="C139" s="626"/>
      <c r="D139" s="626"/>
      <c r="E139" s="626"/>
      <c r="F139" s="709"/>
    </row>
    <row r="140" spans="1:6">
      <c r="A140" s="746"/>
      <c r="B140" s="747"/>
      <c r="C140" s="747"/>
      <c r="D140" s="747"/>
      <c r="E140" s="747"/>
      <c r="F140" s="748"/>
    </row>
    <row r="141" spans="1:6">
      <c r="A141" s="780" t="s">
        <v>691</v>
      </c>
      <c r="B141" s="796"/>
      <c r="C141" s="781"/>
      <c r="D141" s="304"/>
      <c r="E141" s="306"/>
      <c r="F141" s="305"/>
    </row>
    <row r="142" spans="1:6">
      <c r="A142" s="807"/>
      <c r="B142" s="777"/>
      <c r="C142" s="778"/>
      <c r="D142" s="298"/>
      <c r="F142" s="299"/>
    </row>
    <row r="143" spans="1:6">
      <c r="A143" s="808"/>
      <c r="B143" s="749"/>
      <c r="C143" s="779"/>
      <c r="D143" s="302"/>
      <c r="E143" s="297"/>
      <c r="F143" s="318"/>
    </row>
    <row r="144" spans="1:6">
      <c r="A144" s="743" t="s">
        <v>692</v>
      </c>
      <c r="B144" s="745"/>
      <c r="C144" s="744"/>
      <c r="D144" s="743" t="s">
        <v>693</v>
      </c>
      <c r="E144" s="745"/>
      <c r="F144" s="744"/>
    </row>
    <row r="145" spans="1:6">
      <c r="A145" s="807"/>
      <c r="B145" s="777"/>
      <c r="C145" s="778"/>
      <c r="D145" s="807"/>
      <c r="E145" s="777"/>
      <c r="F145" s="778"/>
    </row>
    <row r="146" spans="1:6">
      <c r="A146" s="808"/>
      <c r="B146" s="749"/>
      <c r="C146" s="779"/>
      <c r="D146" s="808"/>
      <c r="E146" s="749"/>
      <c r="F146" s="779"/>
    </row>
    <row r="147" spans="1:6">
      <c r="A147" s="743" t="s">
        <v>646</v>
      </c>
      <c r="B147" s="744"/>
      <c r="C147" s="743" t="s">
        <v>648</v>
      </c>
      <c r="D147" s="744"/>
      <c r="E147" s="743" t="s">
        <v>647</v>
      </c>
      <c r="F147" s="744"/>
    </row>
    <row r="148" spans="1:6">
      <c r="A148" s="741"/>
      <c r="B148" s="705"/>
      <c r="C148" s="741"/>
      <c r="D148" s="705"/>
      <c r="E148" s="741"/>
      <c r="F148" s="705"/>
    </row>
    <row r="149" spans="1:6">
      <c r="A149" s="742"/>
      <c r="B149" s="707"/>
      <c r="C149" s="742"/>
      <c r="D149" s="707"/>
      <c r="E149" s="742"/>
      <c r="F149" s="707"/>
    </row>
    <row r="150" spans="1:6">
      <c r="A150" s="743" t="s">
        <v>699</v>
      </c>
      <c r="B150" s="745"/>
      <c r="C150" s="744"/>
      <c r="D150" s="743" t="s">
        <v>694</v>
      </c>
      <c r="E150" s="745"/>
      <c r="F150" s="744"/>
    </row>
    <row r="151" spans="1:6">
      <c r="A151" s="807"/>
      <c r="B151" s="777"/>
      <c r="C151" s="778"/>
      <c r="D151" s="292" t="s">
        <v>121</v>
      </c>
      <c r="E151" s="777"/>
      <c r="F151" s="778"/>
    </row>
    <row r="152" spans="1:6">
      <c r="A152" s="808"/>
      <c r="B152" s="749"/>
      <c r="C152" s="779"/>
      <c r="D152" s="293" t="s">
        <v>122</v>
      </c>
      <c r="E152" s="749"/>
      <c r="F152" s="779"/>
    </row>
    <row r="153" spans="1:6">
      <c r="A153" s="743" t="s">
        <v>664</v>
      </c>
      <c r="B153" s="745"/>
      <c r="C153" s="744"/>
      <c r="D153" s="743" t="s">
        <v>665</v>
      </c>
      <c r="E153" s="745"/>
      <c r="F153" s="744"/>
    </row>
    <row r="154" spans="1:6">
      <c r="A154" s="807"/>
      <c r="B154" s="777"/>
      <c r="C154" s="778"/>
      <c r="D154" s="807"/>
      <c r="E154" s="777"/>
      <c r="F154" s="778"/>
    </row>
    <row r="155" spans="1:6">
      <c r="A155" s="808"/>
      <c r="B155" s="749"/>
      <c r="C155" s="779"/>
      <c r="D155" s="808"/>
      <c r="E155" s="749"/>
      <c r="F155" s="779"/>
    </row>
    <row r="156" spans="1:6">
      <c r="A156" s="668" t="s">
        <v>696</v>
      </c>
      <c r="B156" s="743" t="s">
        <v>697</v>
      </c>
      <c r="C156" s="745"/>
      <c r="D156" s="744"/>
      <c r="E156" s="743" t="s">
        <v>695</v>
      </c>
      <c r="F156" s="744"/>
    </row>
    <row r="157" spans="1:6">
      <c r="A157" s="670"/>
      <c r="B157" s="807"/>
      <c r="C157" s="777"/>
      <c r="D157" s="778"/>
      <c r="E157" s="741"/>
      <c r="F157" s="705"/>
    </row>
    <row r="158" spans="1:6">
      <c r="A158" s="672"/>
      <c r="B158" s="808"/>
      <c r="C158" s="749"/>
      <c r="D158" s="779"/>
      <c r="E158" s="742"/>
      <c r="F158" s="707"/>
    </row>
    <row r="159" spans="1:6">
      <c r="A159" s="791" t="s">
        <v>698</v>
      </c>
      <c r="B159" s="792"/>
      <c r="C159" s="792"/>
      <c r="D159" s="792"/>
      <c r="E159" s="792"/>
      <c r="F159" s="793"/>
    </row>
    <row r="160" spans="1:6">
      <c r="A160" s="304"/>
      <c r="B160" s="305"/>
      <c r="C160" s="304"/>
      <c r="D160" s="305"/>
      <c r="E160" s="304"/>
      <c r="F160" s="305"/>
    </row>
    <row r="161" spans="1:6">
      <c r="A161" s="298"/>
      <c r="B161" s="299"/>
      <c r="C161" s="298"/>
      <c r="D161" s="299"/>
      <c r="E161" s="807"/>
      <c r="F161" s="778"/>
    </row>
    <row r="162" spans="1:6">
      <c r="A162" s="298"/>
      <c r="B162" s="299"/>
      <c r="C162" s="298"/>
      <c r="D162" s="299"/>
      <c r="E162" s="807"/>
      <c r="F162" s="778"/>
    </row>
    <row r="163" spans="1:6">
      <c r="A163" s="302"/>
      <c r="B163" s="301"/>
      <c r="C163" s="302"/>
      <c r="D163" s="301"/>
      <c r="E163" s="808"/>
      <c r="F163" s="779"/>
    </row>
    <row r="164" spans="1:6">
      <c r="A164" s="743" t="s">
        <v>700</v>
      </c>
      <c r="B164" s="745"/>
      <c r="C164" s="744"/>
      <c r="D164" s="743" t="s">
        <v>709</v>
      </c>
      <c r="E164" s="745"/>
      <c r="F164" s="744"/>
    </row>
    <row r="165" spans="1:6">
      <c r="A165" s="741" t="str">
        <f>IF(AUX!C510=0,"",AUX!C510)</f>
        <v/>
      </c>
      <c r="B165" s="627"/>
      <c r="C165" s="705"/>
      <c r="D165" s="298"/>
      <c r="F165" s="299"/>
    </row>
    <row r="166" spans="1:6">
      <c r="A166" s="742"/>
      <c r="B166" s="706"/>
      <c r="C166" s="707"/>
      <c r="D166" s="302"/>
      <c r="E166" s="297"/>
      <c r="F166" s="301"/>
    </row>
    <row r="167" spans="1:6">
      <c r="A167" s="791" t="s">
        <v>710</v>
      </c>
      <c r="B167" s="792"/>
      <c r="C167" s="792"/>
      <c r="D167" s="792"/>
      <c r="E167" s="792"/>
      <c r="F167" s="793"/>
    </row>
    <row r="168" spans="1:6">
      <c r="A168" s="815" t="s">
        <v>711</v>
      </c>
      <c r="B168" s="817" t="s">
        <v>712</v>
      </c>
      <c r="C168" s="818"/>
      <c r="D168" s="818"/>
      <c r="E168" s="819"/>
      <c r="F168" s="319" t="s">
        <v>695</v>
      </c>
    </row>
    <row r="169" spans="1:6">
      <c r="A169" s="816"/>
      <c r="B169" s="820"/>
      <c r="C169" s="821"/>
      <c r="D169" s="821"/>
      <c r="E169" s="822"/>
      <c r="F169" s="314"/>
    </row>
    <row r="175" spans="1:6">
      <c r="A175" s="750" t="s">
        <v>713</v>
      </c>
      <c r="B175" s="653"/>
      <c r="C175" s="653"/>
      <c r="D175" s="653"/>
      <c r="E175" s="653"/>
      <c r="F175" s="751"/>
    </row>
    <row r="176" spans="1:6">
      <c r="A176" s="752"/>
      <c r="B176" s="654"/>
      <c r="C176" s="654"/>
      <c r="D176" s="654"/>
      <c r="E176" s="654"/>
      <c r="F176" s="753"/>
    </row>
    <row r="177" spans="1:6">
      <c r="A177" s="823" t="s">
        <v>714</v>
      </c>
      <c r="B177" s="824"/>
      <c r="C177" s="824"/>
      <c r="D177" s="824"/>
      <c r="E177" s="824"/>
      <c r="F177" s="825"/>
    </row>
    <row r="178" spans="1:6">
      <c r="A178" s="826"/>
      <c r="B178" s="827"/>
      <c r="C178" s="827"/>
      <c r="D178" s="827"/>
      <c r="E178" s="827"/>
      <c r="F178" s="828"/>
    </row>
    <row r="179" spans="1:6">
      <c r="A179" s="809"/>
      <c r="B179" s="810"/>
      <c r="C179" s="810"/>
      <c r="D179" s="810"/>
      <c r="E179" s="810"/>
      <c r="F179" s="811"/>
    </row>
    <row r="180" spans="1:6">
      <c r="A180" s="807"/>
      <c r="B180" s="777"/>
      <c r="C180" s="777"/>
      <c r="D180" s="777"/>
      <c r="E180" s="777"/>
      <c r="F180" s="778"/>
    </row>
    <row r="181" spans="1:6">
      <c r="A181" s="807"/>
      <c r="B181" s="777"/>
      <c r="C181" s="777"/>
      <c r="D181" s="777"/>
      <c r="E181" s="777"/>
      <c r="F181" s="778"/>
    </row>
    <row r="182" spans="1:6">
      <c r="A182" s="807"/>
      <c r="B182" s="777"/>
      <c r="C182" s="777"/>
      <c r="D182" s="777"/>
      <c r="E182" s="777"/>
      <c r="F182" s="778"/>
    </row>
    <row r="183" spans="1:6">
      <c r="A183" s="807"/>
      <c r="B183" s="777"/>
      <c r="C183" s="777"/>
      <c r="D183" s="777"/>
      <c r="E183" s="777"/>
      <c r="F183" s="778"/>
    </row>
    <row r="184" spans="1:6">
      <c r="A184" s="807"/>
      <c r="B184" s="777"/>
      <c r="C184" s="777"/>
      <c r="D184" s="777"/>
      <c r="E184" s="777"/>
      <c r="F184" s="778"/>
    </row>
    <row r="185" spans="1:6">
      <c r="A185" s="807"/>
      <c r="B185" s="777"/>
      <c r="C185" s="777"/>
      <c r="D185" s="777"/>
      <c r="E185" s="777"/>
      <c r="F185" s="778"/>
    </row>
    <row r="186" spans="1:6">
      <c r="A186" s="807"/>
      <c r="B186" s="777"/>
      <c r="C186" s="777"/>
      <c r="D186" s="777"/>
      <c r="E186" s="777"/>
      <c r="F186" s="778"/>
    </row>
    <row r="187" spans="1:6">
      <c r="A187" s="807"/>
      <c r="B187" s="777"/>
      <c r="C187" s="777"/>
      <c r="D187" s="777"/>
      <c r="E187" s="777"/>
      <c r="F187" s="778"/>
    </row>
    <row r="188" spans="1:6">
      <c r="A188" s="807"/>
      <c r="B188" s="777"/>
      <c r="C188" s="777"/>
      <c r="D188" s="777"/>
      <c r="E188" s="777"/>
      <c r="F188" s="778"/>
    </row>
    <row r="189" spans="1:6">
      <c r="A189" s="807"/>
      <c r="B189" s="777"/>
      <c r="C189" s="777"/>
      <c r="D189" s="777"/>
      <c r="E189" s="777"/>
      <c r="F189" s="778"/>
    </row>
    <row r="190" spans="1:6">
      <c r="A190" s="807"/>
      <c r="B190" s="777"/>
      <c r="C190" s="777"/>
      <c r="D190" s="777"/>
      <c r="E190" s="777"/>
      <c r="F190" s="778"/>
    </row>
    <row r="191" spans="1:6">
      <c r="A191" s="807"/>
      <c r="B191" s="777"/>
      <c r="C191" s="777"/>
      <c r="D191" s="777"/>
      <c r="E191" s="777"/>
      <c r="F191" s="778"/>
    </row>
    <row r="192" spans="1:6">
      <c r="A192" s="807"/>
      <c r="B192" s="777"/>
      <c r="C192" s="777"/>
      <c r="D192" s="777"/>
      <c r="E192" s="777"/>
      <c r="F192" s="778"/>
    </row>
    <row r="193" spans="1:6">
      <c r="A193" s="807"/>
      <c r="B193" s="777"/>
      <c r="C193" s="777"/>
      <c r="D193" s="777"/>
      <c r="E193" s="777"/>
      <c r="F193" s="778"/>
    </row>
    <row r="194" spans="1:6">
      <c r="A194" s="807"/>
      <c r="B194" s="777"/>
      <c r="C194" s="777"/>
      <c r="D194" s="777"/>
      <c r="E194" s="777"/>
      <c r="F194" s="778"/>
    </row>
    <row r="195" spans="1:6">
      <c r="A195" s="807"/>
      <c r="B195" s="777"/>
      <c r="C195" s="777"/>
      <c r="D195" s="777"/>
      <c r="E195" s="777"/>
      <c r="F195" s="778"/>
    </row>
    <row r="196" spans="1:6">
      <c r="A196" s="807"/>
      <c r="B196" s="777"/>
      <c r="C196" s="777"/>
      <c r="D196" s="777"/>
      <c r="E196" s="777"/>
      <c r="F196" s="778"/>
    </row>
    <row r="197" spans="1:6">
      <c r="A197" s="807"/>
      <c r="B197" s="777"/>
      <c r="C197" s="777"/>
      <c r="D197" s="777"/>
      <c r="E197" s="777"/>
      <c r="F197" s="778"/>
    </row>
    <row r="198" spans="1:6">
      <c r="A198" s="807"/>
      <c r="B198" s="777"/>
      <c r="C198" s="777"/>
      <c r="D198" s="777"/>
      <c r="E198" s="777"/>
      <c r="F198" s="778"/>
    </row>
    <row r="199" spans="1:6">
      <c r="A199" s="807"/>
      <c r="B199" s="777"/>
      <c r="C199" s="777"/>
      <c r="D199" s="777"/>
      <c r="E199" s="777"/>
      <c r="F199" s="778"/>
    </row>
    <row r="200" spans="1:6">
      <c r="A200" s="807"/>
      <c r="B200" s="777"/>
      <c r="C200" s="777"/>
      <c r="D200" s="777"/>
      <c r="E200" s="777"/>
      <c r="F200" s="778"/>
    </row>
    <row r="201" spans="1:6">
      <c r="A201" s="807"/>
      <c r="B201" s="777"/>
      <c r="C201" s="777"/>
      <c r="D201" s="777"/>
      <c r="E201" s="777"/>
      <c r="F201" s="778"/>
    </row>
    <row r="202" spans="1:6">
      <c r="A202" s="807"/>
      <c r="B202" s="777"/>
      <c r="C202" s="777"/>
      <c r="D202" s="777"/>
      <c r="E202" s="777"/>
      <c r="F202" s="778"/>
    </row>
    <row r="203" spans="1:6">
      <c r="A203" s="807"/>
      <c r="B203" s="777"/>
      <c r="C203" s="777"/>
      <c r="D203" s="777"/>
      <c r="E203" s="777"/>
      <c r="F203" s="778"/>
    </row>
    <row r="204" spans="1:6">
      <c r="A204" s="807"/>
      <c r="B204" s="777"/>
      <c r="C204" s="777"/>
      <c r="D204" s="777"/>
      <c r="E204" s="777"/>
      <c r="F204" s="778"/>
    </row>
    <row r="205" spans="1:6">
      <c r="A205" s="807"/>
      <c r="B205" s="777"/>
      <c r="C205" s="777"/>
      <c r="D205" s="777"/>
      <c r="E205" s="777"/>
      <c r="F205" s="778"/>
    </row>
    <row r="206" spans="1:6">
      <c r="A206" s="807"/>
      <c r="B206" s="777"/>
      <c r="C206" s="777"/>
      <c r="D206" s="777"/>
      <c r="E206" s="777"/>
      <c r="F206" s="778"/>
    </row>
    <row r="207" spans="1:6">
      <c r="A207" s="807"/>
      <c r="B207" s="777"/>
      <c r="C207" s="777"/>
      <c r="D207" s="777"/>
      <c r="E207" s="777"/>
      <c r="F207" s="778"/>
    </row>
    <row r="208" spans="1:6">
      <c r="A208" s="807"/>
      <c r="B208" s="777"/>
      <c r="C208" s="777"/>
      <c r="D208" s="777"/>
      <c r="E208" s="777"/>
      <c r="F208" s="778"/>
    </row>
    <row r="209" spans="1:6">
      <c r="A209" s="807"/>
      <c r="B209" s="777"/>
      <c r="C209" s="777"/>
      <c r="D209" s="777"/>
      <c r="E209" s="777"/>
      <c r="F209" s="778"/>
    </row>
    <row r="210" spans="1:6">
      <c r="A210" s="807"/>
      <c r="B210" s="777"/>
      <c r="C210" s="777"/>
      <c r="D210" s="777"/>
      <c r="E210" s="777"/>
      <c r="F210" s="778"/>
    </row>
    <row r="211" spans="1:6">
      <c r="A211" s="807"/>
      <c r="B211" s="777"/>
      <c r="C211" s="777"/>
      <c r="D211" s="777"/>
      <c r="E211" s="777"/>
      <c r="F211" s="778"/>
    </row>
    <row r="212" spans="1:6">
      <c r="A212" s="807"/>
      <c r="B212" s="777"/>
      <c r="C212" s="777"/>
      <c r="D212" s="777"/>
      <c r="E212" s="777"/>
      <c r="F212" s="778"/>
    </row>
    <row r="213" spans="1:6">
      <c r="A213" s="807"/>
      <c r="B213" s="777"/>
      <c r="C213" s="777"/>
      <c r="D213" s="777"/>
      <c r="E213" s="777"/>
      <c r="F213" s="778"/>
    </row>
    <row r="214" spans="1:6">
      <c r="A214" s="807"/>
      <c r="B214" s="777"/>
      <c r="C214" s="777"/>
      <c r="D214" s="777"/>
      <c r="E214" s="777"/>
      <c r="F214" s="778"/>
    </row>
    <row r="215" spans="1:6">
      <c r="A215" s="807"/>
      <c r="B215" s="777"/>
      <c r="C215" s="777"/>
      <c r="D215" s="777"/>
      <c r="E215" s="777"/>
      <c r="F215" s="778"/>
    </row>
    <row r="216" spans="1:6">
      <c r="A216" s="807"/>
      <c r="B216" s="777"/>
      <c r="C216" s="777"/>
      <c r="D216" s="777"/>
      <c r="E216" s="777"/>
      <c r="F216" s="778"/>
    </row>
    <row r="217" spans="1:6">
      <c r="A217" s="807"/>
      <c r="B217" s="777"/>
      <c r="C217" s="777"/>
      <c r="D217" s="777"/>
      <c r="E217" s="777"/>
      <c r="F217" s="778"/>
    </row>
    <row r="218" spans="1:6">
      <c r="A218" s="807"/>
      <c r="B218" s="777"/>
      <c r="C218" s="777"/>
      <c r="D218" s="777"/>
      <c r="E218" s="777"/>
      <c r="F218" s="778"/>
    </row>
    <row r="219" spans="1:6">
      <c r="A219" s="807"/>
      <c r="B219" s="777"/>
      <c r="C219" s="777"/>
      <c r="D219" s="777"/>
      <c r="E219" s="777"/>
      <c r="F219" s="778"/>
    </row>
    <row r="220" spans="1:6">
      <c r="A220" s="807"/>
      <c r="B220" s="777"/>
      <c r="C220" s="777"/>
      <c r="D220" s="777"/>
      <c r="E220" s="777"/>
      <c r="F220" s="778"/>
    </row>
    <row r="221" spans="1:6">
      <c r="A221" s="807"/>
      <c r="B221" s="777"/>
      <c r="C221" s="777"/>
      <c r="D221" s="777"/>
      <c r="E221" s="777"/>
      <c r="F221" s="778"/>
    </row>
    <row r="222" spans="1:6">
      <c r="A222" s="807"/>
      <c r="B222" s="777"/>
      <c r="C222" s="777"/>
      <c r="D222" s="777"/>
      <c r="E222" s="777"/>
      <c r="F222" s="778"/>
    </row>
    <row r="223" spans="1:6">
      <c r="A223" s="807"/>
      <c r="B223" s="777"/>
      <c r="C223" s="777"/>
      <c r="D223" s="777"/>
      <c r="E223" s="777"/>
      <c r="F223" s="778"/>
    </row>
    <row r="224" spans="1:6">
      <c r="A224" s="807"/>
      <c r="B224" s="777"/>
      <c r="C224" s="777"/>
      <c r="D224" s="777"/>
      <c r="E224" s="777"/>
      <c r="F224" s="778"/>
    </row>
    <row r="225" spans="1:6">
      <c r="A225" s="807"/>
      <c r="B225" s="777"/>
      <c r="C225" s="777"/>
      <c r="D225" s="777"/>
      <c r="E225" s="777"/>
      <c r="F225" s="778"/>
    </row>
    <row r="226" spans="1:6">
      <c r="A226" s="807"/>
      <c r="B226" s="777"/>
      <c r="C226" s="777"/>
      <c r="D226" s="777"/>
      <c r="E226" s="777"/>
      <c r="F226" s="778"/>
    </row>
    <row r="227" spans="1:6">
      <c r="A227" s="808"/>
      <c r="B227" s="749"/>
      <c r="C227" s="749"/>
      <c r="D227" s="749"/>
      <c r="E227" s="749"/>
      <c r="F227" s="779"/>
    </row>
    <row r="232" spans="1:6" ht="12.75" customHeight="1">
      <c r="A232" s="750" t="s">
        <v>715</v>
      </c>
      <c r="B232" s="653"/>
      <c r="C232" s="653"/>
      <c r="D232" s="653"/>
      <c r="E232" s="653"/>
      <c r="F232" s="751"/>
    </row>
    <row r="233" spans="1:6">
      <c r="A233" s="752"/>
      <c r="B233" s="654"/>
      <c r="C233" s="654"/>
      <c r="D233" s="654"/>
      <c r="E233" s="654"/>
      <c r="F233" s="753"/>
    </row>
    <row r="234" spans="1:6">
      <c r="A234" s="752"/>
      <c r="B234" s="654"/>
      <c r="C234" s="654"/>
      <c r="D234" s="654"/>
      <c r="E234" s="654"/>
      <c r="F234" s="753"/>
    </row>
    <row r="235" spans="1:6">
      <c r="A235" s="754"/>
      <c r="B235" s="755"/>
      <c r="C235" s="755"/>
      <c r="D235" s="755"/>
      <c r="E235" s="755"/>
      <c r="F235" s="756"/>
    </row>
    <row r="236" spans="1:6">
      <c r="A236" s="812" t="s">
        <v>716</v>
      </c>
      <c r="B236" s="813"/>
      <c r="C236" s="813"/>
      <c r="D236" s="813"/>
      <c r="E236" s="813"/>
      <c r="F236" s="814"/>
    </row>
    <row r="237" spans="1:6" ht="13.8">
      <c r="A237" s="729" t="s">
        <v>729</v>
      </c>
      <c r="B237" s="730"/>
      <c r="C237" s="730"/>
      <c r="D237" s="730"/>
      <c r="E237" s="730"/>
      <c r="F237" s="731"/>
    </row>
    <row r="238" spans="1:6">
      <c r="A238" s="715" t="s">
        <v>699</v>
      </c>
      <c r="B238" s="716"/>
      <c r="C238" s="717"/>
      <c r="D238" s="718" t="s">
        <v>694</v>
      </c>
      <c r="E238" s="719"/>
      <c r="F238" s="720"/>
    </row>
    <row r="239" spans="1:6">
      <c r="A239" s="721"/>
      <c r="B239" s="722"/>
      <c r="C239" s="723"/>
      <c r="D239" s="330" t="s">
        <v>121</v>
      </c>
      <c r="E239" s="706"/>
      <c r="F239" s="707"/>
    </row>
    <row r="240" spans="1:6">
      <c r="A240" s="724"/>
      <c r="B240" s="725"/>
      <c r="C240" s="726"/>
      <c r="D240" s="331" t="s">
        <v>122</v>
      </c>
      <c r="E240" s="727"/>
      <c r="F240" s="728"/>
    </row>
    <row r="241" spans="1:6">
      <c r="A241" s="712" t="s">
        <v>733</v>
      </c>
      <c r="B241" s="713"/>
      <c r="C241" s="713"/>
      <c r="D241" s="713"/>
      <c r="E241" s="713"/>
      <c r="F241" s="714"/>
    </row>
    <row r="242" spans="1:6">
      <c r="A242" s="322"/>
      <c r="B242" s="323"/>
      <c r="C242" s="323"/>
      <c r="D242" s="323"/>
      <c r="E242" s="323"/>
      <c r="F242" s="323"/>
    </row>
    <row r="243" spans="1:6" ht="15" customHeight="1"/>
    <row r="244" spans="1:6" ht="15" customHeight="1">
      <c r="A244" s="829" t="s">
        <v>721</v>
      </c>
      <c r="B244" s="830"/>
      <c r="C244" s="830"/>
      <c r="D244" s="830"/>
      <c r="E244" s="830"/>
      <c r="F244" s="831"/>
    </row>
    <row r="245" spans="1:6" ht="16.5" customHeight="1">
      <c r="A245" s="832"/>
      <c r="B245" s="833"/>
      <c r="C245" s="833"/>
      <c r="D245" s="833"/>
      <c r="E245" s="833"/>
      <c r="F245" s="834"/>
    </row>
    <row r="246" spans="1:6" ht="15" customHeight="1">
      <c r="A246" s="835"/>
      <c r="B246" s="836"/>
      <c r="C246" s="836"/>
      <c r="D246" s="836"/>
      <c r="E246" s="836"/>
      <c r="F246" s="837"/>
    </row>
    <row r="247" spans="1:6">
      <c r="A247" s="732" t="s">
        <v>724</v>
      </c>
      <c r="B247" s="733"/>
      <c r="C247" s="734"/>
      <c r="D247" s="840" t="s">
        <v>723</v>
      </c>
      <c r="E247" s="841"/>
      <c r="F247" s="309"/>
    </row>
    <row r="248" spans="1:6" ht="15.6">
      <c r="A248" s="735"/>
      <c r="B248" s="736"/>
      <c r="C248" s="737"/>
      <c r="D248" s="710" t="s">
        <v>726</v>
      </c>
      <c r="E248" s="711"/>
      <c r="F248" s="309"/>
    </row>
    <row r="249" spans="1:6" ht="15.6">
      <c r="A249" s="738"/>
      <c r="B249" s="739"/>
      <c r="C249" s="740"/>
      <c r="D249" s="838" t="s">
        <v>727</v>
      </c>
      <c r="E249" s="839"/>
      <c r="F249" s="309"/>
    </row>
    <row r="250" spans="1:6" ht="12.75" customHeight="1">
      <c r="A250" s="715" t="s">
        <v>699</v>
      </c>
      <c r="B250" s="716"/>
      <c r="C250" s="717"/>
      <c r="D250" s="718" t="s">
        <v>694</v>
      </c>
      <c r="E250" s="719"/>
      <c r="F250" s="720"/>
    </row>
    <row r="251" spans="1:6">
      <c r="A251" s="721"/>
      <c r="B251" s="722"/>
      <c r="C251" s="723"/>
      <c r="D251" s="330" t="s">
        <v>121</v>
      </c>
      <c r="E251" s="706"/>
      <c r="F251" s="707"/>
    </row>
    <row r="252" spans="1:6">
      <c r="A252" s="724"/>
      <c r="B252" s="725"/>
      <c r="C252" s="726"/>
      <c r="D252" s="331" t="s">
        <v>122</v>
      </c>
      <c r="E252" s="727"/>
      <c r="F252" s="728"/>
    </row>
    <row r="253" spans="1:6">
      <c r="A253" s="712" t="s">
        <v>728</v>
      </c>
      <c r="B253" s="713"/>
      <c r="C253" s="713"/>
      <c r="D253" s="713"/>
      <c r="E253" s="713"/>
      <c r="F253" s="714"/>
    </row>
    <row r="254" spans="1:6">
      <c r="A254" s="322"/>
      <c r="B254" s="323"/>
      <c r="C254" s="323"/>
      <c r="D254" s="323"/>
      <c r="E254" s="323"/>
      <c r="F254" s="323"/>
    </row>
    <row r="256" spans="1:6">
      <c r="A256" s="812" t="s">
        <v>730</v>
      </c>
      <c r="B256" s="813"/>
      <c r="C256" s="813"/>
      <c r="D256" s="813"/>
      <c r="E256" s="813"/>
      <c r="F256" s="814"/>
    </row>
    <row r="257" spans="1:6" ht="15.6">
      <c r="A257" s="732" t="s">
        <v>731</v>
      </c>
      <c r="B257" s="733"/>
      <c r="C257" s="734"/>
      <c r="D257" s="710" t="s">
        <v>726</v>
      </c>
      <c r="E257" s="711"/>
      <c r="F257" s="309"/>
    </row>
    <row r="258" spans="1:6" ht="15.6">
      <c r="A258" s="738"/>
      <c r="B258" s="739"/>
      <c r="C258" s="740"/>
      <c r="D258" s="838" t="s">
        <v>727</v>
      </c>
      <c r="E258" s="839"/>
      <c r="F258" s="309"/>
    </row>
    <row r="259" spans="1:6">
      <c r="A259" s="715" t="s">
        <v>699</v>
      </c>
      <c r="B259" s="716"/>
      <c r="C259" s="717"/>
      <c r="D259" s="718" t="s">
        <v>694</v>
      </c>
      <c r="E259" s="719"/>
      <c r="F259" s="720"/>
    </row>
    <row r="260" spans="1:6">
      <c r="A260" s="721"/>
      <c r="B260" s="722"/>
      <c r="C260" s="723"/>
      <c r="D260" s="330" t="s">
        <v>121</v>
      </c>
      <c r="E260" s="706"/>
      <c r="F260" s="707"/>
    </row>
    <row r="261" spans="1:6">
      <c r="A261" s="724"/>
      <c r="B261" s="725"/>
      <c r="C261" s="726"/>
      <c r="D261" s="331" t="s">
        <v>122</v>
      </c>
      <c r="E261" s="727"/>
      <c r="F261" s="728"/>
    </row>
    <row r="262" spans="1:6">
      <c r="A262" s="712" t="s">
        <v>732</v>
      </c>
      <c r="B262" s="713"/>
      <c r="C262" s="713"/>
      <c r="D262" s="713"/>
      <c r="E262" s="713"/>
      <c r="F262" s="714"/>
    </row>
    <row r="287" spans="1:6" ht="12.75" customHeight="1">
      <c r="A287" s="750" t="s">
        <v>739</v>
      </c>
      <c r="B287" s="653"/>
      <c r="C287" s="653"/>
      <c r="D287" s="653"/>
      <c r="E287" s="653"/>
      <c r="F287" s="751"/>
    </row>
    <row r="288" spans="1:6">
      <c r="A288" s="752"/>
      <c r="B288" s="654"/>
      <c r="C288" s="654"/>
      <c r="D288" s="654"/>
      <c r="E288" s="654"/>
      <c r="F288" s="753"/>
    </row>
    <row r="289" spans="1:6">
      <c r="A289" s="752"/>
      <c r="B289" s="654"/>
      <c r="C289" s="654"/>
      <c r="D289" s="654"/>
      <c r="E289" s="654"/>
      <c r="F289" s="753"/>
    </row>
    <row r="290" spans="1:6">
      <c r="A290" s="754"/>
      <c r="B290" s="755"/>
      <c r="C290" s="755"/>
      <c r="D290" s="755"/>
      <c r="E290" s="755"/>
      <c r="F290" s="756"/>
    </row>
    <row r="291" spans="1:6" ht="12.75" customHeight="1">
      <c r="A291" s="662" t="s">
        <v>740</v>
      </c>
      <c r="B291" s="663"/>
      <c r="C291" s="668" t="s">
        <v>734</v>
      </c>
      <c r="D291" s="669"/>
      <c r="E291" s="674" t="s">
        <v>746</v>
      </c>
      <c r="F291" s="674" t="s">
        <v>747</v>
      </c>
    </row>
    <row r="292" spans="1:6">
      <c r="A292" s="664"/>
      <c r="B292" s="665"/>
      <c r="C292" s="670"/>
      <c r="D292" s="671"/>
      <c r="E292" s="675"/>
      <c r="F292" s="675"/>
    </row>
    <row r="293" spans="1:6">
      <c r="A293" s="664"/>
      <c r="B293" s="665"/>
      <c r="C293" s="670"/>
      <c r="D293" s="671"/>
      <c r="E293" s="675"/>
      <c r="F293" s="675"/>
    </row>
    <row r="294" spans="1:6">
      <c r="A294" s="666"/>
      <c r="B294" s="667"/>
      <c r="C294" s="672"/>
      <c r="D294" s="673"/>
      <c r="E294" s="676"/>
      <c r="F294" s="676"/>
    </row>
    <row r="295" spans="1:6" ht="12.75" customHeight="1">
      <c r="A295" s="678" t="s">
        <v>735</v>
      </c>
      <c r="B295" s="679"/>
      <c r="C295" s="692" t="s">
        <v>741</v>
      </c>
      <c r="D295" s="693"/>
      <c r="E295" s="684"/>
      <c r="F295" s="684"/>
    </row>
    <row r="296" spans="1:6">
      <c r="A296" s="680"/>
      <c r="B296" s="681"/>
      <c r="C296" s="694"/>
      <c r="D296" s="695"/>
      <c r="E296" s="685"/>
      <c r="F296" s="685"/>
    </row>
    <row r="297" spans="1:6">
      <c r="A297" s="680"/>
      <c r="B297" s="681"/>
      <c r="C297" s="694"/>
      <c r="D297" s="695"/>
      <c r="E297" s="685"/>
      <c r="F297" s="685"/>
    </row>
    <row r="298" spans="1:6" ht="12.75" customHeight="1">
      <c r="A298" s="678" t="s">
        <v>736</v>
      </c>
      <c r="B298" s="679"/>
      <c r="C298" s="688" t="s">
        <v>742</v>
      </c>
      <c r="D298" s="689"/>
      <c r="E298" s="684"/>
      <c r="F298" s="684"/>
    </row>
    <row r="299" spans="1:6">
      <c r="A299" s="680"/>
      <c r="B299" s="681"/>
      <c r="C299" s="690"/>
      <c r="D299" s="691"/>
      <c r="E299" s="685"/>
      <c r="F299" s="685"/>
    </row>
    <row r="300" spans="1:6">
      <c r="A300" s="680"/>
      <c r="B300" s="681"/>
      <c r="C300" s="690"/>
      <c r="D300" s="691"/>
      <c r="E300" s="685"/>
      <c r="F300" s="685"/>
    </row>
    <row r="301" spans="1:6">
      <c r="A301" s="680"/>
      <c r="B301" s="681"/>
      <c r="C301" s="690"/>
      <c r="D301" s="691"/>
      <c r="E301" s="685"/>
      <c r="F301" s="685"/>
    </row>
    <row r="302" spans="1:6">
      <c r="A302" s="680"/>
      <c r="B302" s="681"/>
      <c r="C302" s="690"/>
      <c r="D302" s="691"/>
      <c r="E302" s="685"/>
      <c r="F302" s="685"/>
    </row>
    <row r="303" spans="1:6">
      <c r="A303" s="680"/>
      <c r="B303" s="681"/>
      <c r="C303" s="690"/>
      <c r="D303" s="691"/>
      <c r="E303" s="685"/>
      <c r="F303" s="685"/>
    </row>
    <row r="304" spans="1:6">
      <c r="A304" s="680"/>
      <c r="B304" s="681"/>
      <c r="C304" s="690"/>
      <c r="D304" s="691"/>
      <c r="E304" s="685"/>
      <c r="F304" s="685"/>
    </row>
    <row r="305" spans="1:6" ht="12.75" customHeight="1">
      <c r="A305" s="680"/>
      <c r="B305" s="681"/>
      <c r="C305" s="688" t="s">
        <v>743</v>
      </c>
      <c r="D305" s="689"/>
      <c r="E305" s="684"/>
      <c r="F305" s="684"/>
    </row>
    <row r="306" spans="1:6">
      <c r="A306" s="680"/>
      <c r="B306" s="681"/>
      <c r="C306" s="690"/>
      <c r="D306" s="691"/>
      <c r="E306" s="685"/>
      <c r="F306" s="685"/>
    </row>
    <row r="307" spans="1:6">
      <c r="A307" s="680"/>
      <c r="B307" s="681"/>
      <c r="C307" s="690"/>
      <c r="D307" s="691"/>
      <c r="E307" s="685"/>
      <c r="F307" s="685"/>
    </row>
    <row r="308" spans="1:6">
      <c r="A308" s="680"/>
      <c r="B308" s="681"/>
      <c r="C308" s="690"/>
      <c r="D308" s="691"/>
      <c r="E308" s="685"/>
      <c r="F308" s="685"/>
    </row>
    <row r="309" spans="1:6">
      <c r="A309" s="680"/>
      <c r="B309" s="681"/>
      <c r="C309" s="690"/>
      <c r="D309" s="691"/>
      <c r="E309" s="685"/>
      <c r="F309" s="685"/>
    </row>
    <row r="310" spans="1:6">
      <c r="A310" s="680"/>
      <c r="B310" s="681"/>
      <c r="C310" s="690"/>
      <c r="D310" s="691"/>
      <c r="E310" s="685"/>
      <c r="F310" s="685"/>
    </row>
    <row r="311" spans="1:6" ht="19.5" customHeight="1">
      <c r="A311" s="686"/>
      <c r="B311" s="687"/>
      <c r="C311" s="682" t="s">
        <v>744</v>
      </c>
      <c r="D311" s="683"/>
      <c r="E311" s="324"/>
      <c r="F311" s="324"/>
    </row>
    <row r="312" spans="1:6" ht="12.75" customHeight="1">
      <c r="A312" s="662" t="s">
        <v>745</v>
      </c>
      <c r="B312" s="663"/>
      <c r="C312" s="668" t="s">
        <v>734</v>
      </c>
      <c r="D312" s="669"/>
      <c r="E312" s="674" t="s">
        <v>746</v>
      </c>
      <c r="F312" s="674" t="s">
        <v>747</v>
      </c>
    </row>
    <row r="313" spans="1:6">
      <c r="A313" s="664"/>
      <c r="B313" s="665"/>
      <c r="C313" s="670"/>
      <c r="D313" s="671"/>
      <c r="E313" s="675"/>
      <c r="F313" s="675"/>
    </row>
    <row r="314" spans="1:6">
      <c r="A314" s="664"/>
      <c r="B314" s="665"/>
      <c r="C314" s="670"/>
      <c r="D314" s="671"/>
      <c r="E314" s="675"/>
      <c r="F314" s="675"/>
    </row>
    <row r="315" spans="1:6">
      <c r="A315" s="666"/>
      <c r="B315" s="667"/>
      <c r="C315" s="672"/>
      <c r="D315" s="673"/>
      <c r="E315" s="676"/>
      <c r="F315" s="676"/>
    </row>
    <row r="316" spans="1:6" ht="12.75" customHeight="1">
      <c r="A316" s="657" t="s">
        <v>737</v>
      </c>
      <c r="B316" s="657"/>
      <c r="C316" s="677" t="s">
        <v>748</v>
      </c>
      <c r="D316" s="677"/>
      <c r="E316" s="657"/>
      <c r="F316" s="657"/>
    </row>
    <row r="317" spans="1:6">
      <c r="A317" s="657"/>
      <c r="B317" s="657"/>
      <c r="C317" s="677"/>
      <c r="D317" s="677"/>
      <c r="E317" s="657"/>
      <c r="F317" s="657"/>
    </row>
    <row r="318" spans="1:6">
      <c r="A318" s="657"/>
      <c r="B318" s="657"/>
      <c r="C318" s="677"/>
      <c r="D318" s="677"/>
      <c r="E318" s="657"/>
      <c r="F318" s="657"/>
    </row>
    <row r="319" spans="1:6">
      <c r="A319" s="657"/>
      <c r="B319" s="657"/>
      <c r="C319" s="677"/>
      <c r="D319" s="677"/>
      <c r="E319" s="657"/>
      <c r="F319" s="657"/>
    </row>
    <row r="320" spans="1:6">
      <c r="A320" s="657"/>
      <c r="B320" s="657"/>
      <c r="C320" s="677"/>
      <c r="D320" s="677"/>
      <c r="E320" s="657"/>
      <c r="F320" s="657"/>
    </row>
    <row r="321" spans="1:6" ht="12.75" customHeight="1">
      <c r="A321" s="657" t="s">
        <v>738</v>
      </c>
      <c r="B321" s="657"/>
      <c r="C321" s="677" t="s">
        <v>749</v>
      </c>
      <c r="D321" s="677"/>
      <c r="E321" s="657"/>
      <c r="F321" s="657"/>
    </row>
    <row r="322" spans="1:6">
      <c r="A322" s="657"/>
      <c r="B322" s="657"/>
      <c r="C322" s="677"/>
      <c r="D322" s="677"/>
      <c r="E322" s="657"/>
      <c r="F322" s="657"/>
    </row>
    <row r="323" spans="1:6">
      <c r="A323" s="657"/>
      <c r="B323" s="657"/>
      <c r="C323" s="677"/>
      <c r="D323" s="677"/>
      <c r="E323" s="657"/>
      <c r="F323" s="657"/>
    </row>
    <row r="324" spans="1:6">
      <c r="A324" s="657"/>
      <c r="B324" s="657"/>
      <c r="C324" s="677"/>
      <c r="D324" s="677"/>
      <c r="E324" s="657"/>
      <c r="F324" s="657"/>
    </row>
    <row r="325" spans="1:6">
      <c r="A325" s="657"/>
      <c r="B325" s="657"/>
      <c r="C325" s="677"/>
      <c r="D325" s="677"/>
      <c r="E325" s="657"/>
      <c r="F325" s="657"/>
    </row>
    <row r="326" spans="1:6">
      <c r="A326" s="657"/>
      <c r="B326" s="657"/>
      <c r="C326" s="677"/>
      <c r="D326" s="677"/>
      <c r="E326" s="657"/>
      <c r="F326" s="657"/>
    </row>
    <row r="327" spans="1:6">
      <c r="A327" s="657"/>
      <c r="B327" s="657"/>
      <c r="C327" s="677"/>
      <c r="D327" s="677"/>
      <c r="E327" s="657"/>
      <c r="F327" s="657"/>
    </row>
    <row r="328" spans="1:6">
      <c r="A328" s="657"/>
      <c r="B328" s="657"/>
      <c r="C328" s="677"/>
      <c r="D328" s="677"/>
      <c r="E328" s="657"/>
      <c r="F328" s="657"/>
    </row>
    <row r="329" spans="1:6">
      <c r="A329" s="657"/>
      <c r="B329" s="657"/>
      <c r="C329" s="677"/>
      <c r="D329" s="677"/>
      <c r="E329" s="657"/>
      <c r="F329" s="657"/>
    </row>
    <row r="330" spans="1:6" ht="12.75" customHeight="1">
      <c r="A330" s="657" t="s">
        <v>751</v>
      </c>
      <c r="B330" s="657"/>
      <c r="C330" s="677" t="s">
        <v>750</v>
      </c>
      <c r="D330" s="677"/>
      <c r="E330" s="657"/>
      <c r="F330" s="657"/>
    </row>
    <row r="331" spans="1:6">
      <c r="A331" s="657"/>
      <c r="B331" s="657"/>
      <c r="C331" s="677"/>
      <c r="D331" s="677"/>
      <c r="E331" s="657"/>
      <c r="F331" s="657"/>
    </row>
    <row r="332" spans="1:6">
      <c r="A332" s="657"/>
      <c r="B332" s="657"/>
      <c r="C332" s="677"/>
      <c r="D332" s="677"/>
      <c r="E332" s="657"/>
      <c r="F332" s="657"/>
    </row>
    <row r="333" spans="1:6">
      <c r="A333" s="657"/>
      <c r="B333" s="657"/>
      <c r="C333" s="677"/>
      <c r="D333" s="677"/>
      <c r="E333" s="657"/>
      <c r="F333" s="657"/>
    </row>
    <row r="334" spans="1:6">
      <c r="A334" s="657"/>
      <c r="B334" s="657"/>
      <c r="C334" s="677"/>
      <c r="D334" s="677"/>
      <c r="E334" s="657"/>
      <c r="F334" s="657"/>
    </row>
    <row r="335" spans="1:6">
      <c r="A335" s="657"/>
      <c r="B335" s="657"/>
      <c r="C335" s="677"/>
      <c r="D335" s="677"/>
      <c r="E335" s="657"/>
      <c r="F335" s="657"/>
    </row>
    <row r="336" spans="1:6">
      <c r="A336" s="657"/>
      <c r="B336" s="657"/>
      <c r="C336" s="677"/>
      <c r="D336" s="677"/>
      <c r="E336" s="657"/>
      <c r="F336" s="657"/>
    </row>
    <row r="337" spans="1:6">
      <c r="A337" s="657"/>
      <c r="B337" s="657"/>
      <c r="C337" s="677"/>
      <c r="D337" s="677"/>
      <c r="E337" s="657"/>
      <c r="F337" s="657"/>
    </row>
    <row r="343" spans="1:6" ht="12.75" customHeight="1">
      <c r="A343" s="653" t="s">
        <v>752</v>
      </c>
      <c r="B343" s="653"/>
      <c r="C343" s="653"/>
      <c r="D343" s="653"/>
      <c r="E343" s="653"/>
      <c r="F343" s="653"/>
    </row>
    <row r="344" spans="1:6">
      <c r="A344" s="654"/>
      <c r="B344" s="654"/>
      <c r="C344" s="654"/>
      <c r="D344" s="654"/>
      <c r="E344" s="654"/>
      <c r="F344" s="654"/>
    </row>
    <row r="345" spans="1:6">
      <c r="A345" s="654"/>
      <c r="B345" s="654"/>
      <c r="C345" s="654"/>
      <c r="D345" s="654"/>
      <c r="E345" s="654"/>
      <c r="F345" s="654"/>
    </row>
    <row r="346" spans="1:6">
      <c r="A346" s="654"/>
      <c r="B346" s="654"/>
      <c r="C346" s="654"/>
      <c r="D346" s="654"/>
      <c r="E346" s="654"/>
      <c r="F346" s="654"/>
    </row>
    <row r="347" spans="1:6">
      <c r="A347" s="654"/>
      <c r="B347" s="654"/>
      <c r="C347" s="654"/>
      <c r="D347" s="654"/>
      <c r="E347" s="654"/>
      <c r="F347" s="654"/>
    </row>
    <row r="348" spans="1:6">
      <c r="A348" s="655" t="s">
        <v>180</v>
      </c>
      <c r="B348" s="655"/>
      <c r="C348" s="655"/>
      <c r="D348" s="656" t="s">
        <v>147</v>
      </c>
      <c r="E348" s="656"/>
      <c r="F348" s="656"/>
    </row>
    <row r="349" spans="1:6">
      <c r="A349" s="655"/>
      <c r="B349" s="655"/>
      <c r="C349" s="655"/>
      <c r="D349" s="656"/>
      <c r="E349" s="656"/>
      <c r="F349" s="656"/>
    </row>
    <row r="350" spans="1:6">
      <c r="A350" s="657" t="s">
        <v>153</v>
      </c>
      <c r="B350" s="657"/>
      <c r="C350" s="657"/>
      <c r="D350" s="657" t="s">
        <v>154</v>
      </c>
      <c r="E350" s="657" t="s">
        <v>155</v>
      </c>
      <c r="F350" s="657"/>
    </row>
    <row r="351" spans="1:6">
      <c r="A351" s="657"/>
      <c r="B351" s="657"/>
      <c r="C351" s="657"/>
      <c r="D351" s="657"/>
      <c r="E351" s="657"/>
      <c r="F351" s="657"/>
    </row>
    <row r="352" spans="1:6">
      <c r="A352" s="660" t="str">
        <f>'2.2.dRegenerada'!E4</f>
        <v>E.coli</v>
      </c>
      <c r="B352" s="660"/>
      <c r="C352" s="660"/>
      <c r="D352" s="325">
        <f>AVERAGE('2.2.dRegenerada'!E6:E17)</f>
        <v>8.3333333333333339</v>
      </c>
      <c r="E352" s="651" t="str">
        <f>'2.2.dRegenerada'!E5</f>
        <v>UFC/100 mL</v>
      </c>
      <c r="F352" s="651"/>
    </row>
    <row r="353" spans="1:6">
      <c r="A353" s="634" t="str">
        <f>'2.2.dRegenerada'!F4</f>
        <v>Turbidez in situ</v>
      </c>
      <c r="B353" s="634"/>
      <c r="C353" s="634"/>
      <c r="D353" s="325">
        <f>AVERAGE('2.2.dRegenerada'!F6:F17)</f>
        <v>4.25</v>
      </c>
      <c r="E353" s="651" t="str">
        <f>'2.2.dRegenerada'!F5</f>
        <v>UNT</v>
      </c>
      <c r="F353" s="651"/>
    </row>
    <row r="354" spans="1:6">
      <c r="A354" s="634" t="str">
        <f>'2.2.dRegenerada'!G4</f>
        <v>Sólidos en suspensión</v>
      </c>
      <c r="B354" s="634"/>
      <c r="C354" s="634"/>
      <c r="D354" s="325">
        <f>AVERAGE('2.2.dRegenerada'!G6:G17)</f>
        <v>9.5833333333333339</v>
      </c>
      <c r="E354" s="651" t="str">
        <f>'2.2.dRegenerada'!G5</f>
        <v>mg/L</v>
      </c>
      <c r="F354" s="651"/>
    </row>
    <row r="355" spans="1:6">
      <c r="A355" s="660" t="str">
        <f>'2.2.dRegenerada'!H4</f>
        <v>Legionella spp.</v>
      </c>
      <c r="B355" s="660"/>
      <c r="C355" s="660"/>
      <c r="D355" s="325">
        <f>AVERAGE('2.2.dRegenerada'!H6:H17)</f>
        <v>1183.3333333333333</v>
      </c>
      <c r="E355" s="651" t="str">
        <f>'2.2.dRegenerada'!H5</f>
        <v>UFC/L</v>
      </c>
      <c r="F355" s="651"/>
    </row>
    <row r="356" spans="1:6">
      <c r="A356" s="661" t="s">
        <v>753</v>
      </c>
      <c r="B356" s="661"/>
      <c r="C356" s="661"/>
      <c r="D356" s="325"/>
      <c r="E356" s="651"/>
      <c r="F356" s="651"/>
    </row>
    <row r="357" spans="1:6">
      <c r="A357" s="652" t="str">
        <f>IF('2.2.dRegenerada'!M4="","",'2.2.dRegenerada'!M4)</f>
        <v/>
      </c>
      <c r="B357" s="652"/>
      <c r="C357" s="652"/>
      <c r="D357" s="325"/>
      <c r="E357" s="651" t="str">
        <f>IF('2.2.dRegenerada'!M5="","",'2.2.dRegenerada'!M5)</f>
        <v/>
      </c>
      <c r="F357" s="651"/>
    </row>
    <row r="358" spans="1:6">
      <c r="A358" s="652" t="str">
        <f>IF('2.2.dRegenerada'!N4="","",'2.2.dRegenerada'!N4)</f>
        <v/>
      </c>
      <c r="B358" s="652"/>
      <c r="C358" s="652"/>
      <c r="D358" s="325"/>
      <c r="E358" s="651" t="str">
        <f>IF('2.2.dRegenerada'!N5="","",'2.2.dRegenerada'!N5)</f>
        <v/>
      </c>
      <c r="F358" s="651"/>
    </row>
    <row r="359" spans="1:6">
      <c r="A359" s="652"/>
      <c r="B359" s="652"/>
      <c r="C359" s="652"/>
      <c r="D359" s="325"/>
      <c r="E359" s="651"/>
      <c r="F359" s="651"/>
    </row>
    <row r="360" spans="1:6">
      <c r="A360" s="652"/>
      <c r="B360" s="652"/>
      <c r="C360" s="652"/>
      <c r="D360" s="325"/>
      <c r="E360" s="651"/>
      <c r="F360" s="651"/>
    </row>
    <row r="361" spans="1:6">
      <c r="A361" s="652"/>
      <c r="B361" s="652"/>
      <c r="C361" s="652"/>
      <c r="D361" s="325"/>
      <c r="E361" s="651"/>
      <c r="F361" s="651"/>
    </row>
    <row r="362" spans="1:6">
      <c r="A362" s="652"/>
      <c r="B362" s="652"/>
      <c r="C362" s="652"/>
      <c r="D362" s="325"/>
      <c r="E362" s="651"/>
      <c r="F362" s="651"/>
    </row>
    <row r="363" spans="1:6">
      <c r="A363" s="652"/>
      <c r="B363" s="652"/>
      <c r="C363" s="652"/>
      <c r="D363" s="325"/>
      <c r="E363" s="651"/>
      <c r="F363" s="651"/>
    </row>
    <row r="364" spans="1:6">
      <c r="A364" s="652"/>
      <c r="B364" s="652"/>
      <c r="C364" s="652"/>
      <c r="D364" s="325"/>
      <c r="E364" s="651"/>
      <c r="F364" s="651"/>
    </row>
    <row r="365" spans="1:6">
      <c r="A365" s="652"/>
      <c r="B365" s="652"/>
      <c r="C365" s="652"/>
      <c r="D365" s="325"/>
      <c r="E365" s="651"/>
      <c r="F365" s="651"/>
    </row>
    <row r="366" spans="1:6">
      <c r="A366" s="652"/>
      <c r="B366" s="652"/>
      <c r="C366" s="652"/>
      <c r="D366" s="325"/>
      <c r="E366" s="651"/>
      <c r="F366" s="651"/>
    </row>
    <row r="367" spans="1:6">
      <c r="A367" s="652"/>
      <c r="B367" s="652"/>
      <c r="C367" s="652"/>
      <c r="D367" s="325"/>
      <c r="E367" s="651"/>
      <c r="F367" s="651"/>
    </row>
    <row r="368" spans="1:6">
      <c r="A368" s="652"/>
      <c r="B368" s="652"/>
      <c r="C368" s="652"/>
      <c r="D368" s="325"/>
      <c r="E368" s="651"/>
      <c r="F368" s="651"/>
    </row>
    <row r="369" spans="1:6">
      <c r="A369" s="652"/>
      <c r="B369" s="652"/>
      <c r="C369" s="652"/>
      <c r="D369" s="325"/>
      <c r="E369" s="651"/>
      <c r="F369" s="651"/>
    </row>
    <row r="370" spans="1:6">
      <c r="A370" s="652"/>
      <c r="B370" s="652"/>
      <c r="C370" s="652"/>
      <c r="D370" s="325"/>
      <c r="E370" s="651"/>
      <c r="F370" s="651"/>
    </row>
    <row r="371" spans="1:6">
      <c r="A371" s="652"/>
      <c r="B371" s="652"/>
      <c r="C371" s="652"/>
      <c r="D371" s="325"/>
      <c r="E371" s="651"/>
      <c r="F371" s="651"/>
    </row>
    <row r="372" spans="1:6">
      <c r="A372" s="652"/>
      <c r="B372" s="652"/>
      <c r="C372" s="652"/>
      <c r="D372" s="325"/>
      <c r="E372" s="651"/>
      <c r="F372" s="651"/>
    </row>
    <row r="373" spans="1:6">
      <c r="A373" s="652"/>
      <c r="B373" s="652"/>
      <c r="C373" s="652"/>
      <c r="D373" s="325"/>
      <c r="E373" s="651"/>
      <c r="F373" s="651"/>
    </row>
    <row r="374" spans="1:6">
      <c r="A374" s="652"/>
      <c r="B374" s="652"/>
      <c r="C374" s="652"/>
      <c r="D374" s="325"/>
      <c r="E374" s="651"/>
      <c r="F374" s="651"/>
    </row>
    <row r="375" spans="1:6">
      <c r="A375" s="652"/>
      <c r="B375" s="652"/>
      <c r="C375" s="652"/>
      <c r="D375" s="325"/>
      <c r="E375" s="651"/>
      <c r="F375" s="651"/>
    </row>
    <row r="376" spans="1:6">
      <c r="A376" s="652"/>
      <c r="B376" s="652"/>
      <c r="C376" s="652"/>
      <c r="D376" s="325"/>
      <c r="E376" s="651"/>
      <c r="F376" s="651"/>
    </row>
    <row r="377" spans="1:6">
      <c r="A377" s="652"/>
      <c r="B377" s="652"/>
      <c r="C377" s="652"/>
      <c r="D377" s="325"/>
      <c r="E377" s="651"/>
      <c r="F377" s="651"/>
    </row>
    <row r="378" spans="1:6">
      <c r="A378" s="652"/>
      <c r="B378" s="652"/>
      <c r="C378" s="652"/>
      <c r="D378" s="325"/>
      <c r="E378" s="651"/>
      <c r="F378" s="651"/>
    </row>
    <row r="379" spans="1:6">
      <c r="A379" s="652"/>
      <c r="B379" s="652"/>
      <c r="C379" s="652"/>
      <c r="D379" s="325"/>
      <c r="E379" s="651"/>
      <c r="F379" s="651"/>
    </row>
    <row r="380" spans="1:6">
      <c r="A380" s="652"/>
      <c r="B380" s="652"/>
      <c r="C380" s="652"/>
      <c r="D380" s="325"/>
      <c r="E380" s="651"/>
      <c r="F380" s="651"/>
    </row>
    <row r="381" spans="1:6">
      <c r="A381" s="652"/>
      <c r="B381" s="652"/>
      <c r="C381" s="652"/>
      <c r="D381" s="325"/>
      <c r="E381" s="651"/>
      <c r="F381" s="651"/>
    </row>
    <row r="382" spans="1:6">
      <c r="A382" s="652"/>
      <c r="B382" s="652"/>
      <c r="C382" s="652"/>
      <c r="D382" s="325"/>
      <c r="E382" s="651"/>
      <c r="F382" s="651"/>
    </row>
    <row r="383" spans="1:6">
      <c r="A383" s="652"/>
      <c r="B383" s="652"/>
      <c r="C383" s="652"/>
      <c r="D383" s="325"/>
      <c r="E383" s="651"/>
      <c r="F383" s="651"/>
    </row>
    <row r="384" spans="1:6">
      <c r="A384" s="652"/>
      <c r="B384" s="652"/>
      <c r="C384" s="652"/>
      <c r="D384" s="325"/>
      <c r="E384" s="651"/>
      <c r="F384" s="651"/>
    </row>
    <row r="385" spans="1:6">
      <c r="A385" s="652"/>
      <c r="B385" s="652"/>
      <c r="C385" s="652"/>
      <c r="D385" s="325"/>
      <c r="E385" s="651"/>
      <c r="F385" s="651"/>
    </row>
    <row r="386" spans="1:6">
      <c r="A386" s="652"/>
      <c r="B386" s="652"/>
      <c r="C386" s="652"/>
      <c r="D386" s="325"/>
      <c r="E386" s="651"/>
      <c r="F386" s="651"/>
    </row>
    <row r="387" spans="1:6">
      <c r="A387" s="652"/>
      <c r="B387" s="652"/>
      <c r="C387" s="652"/>
      <c r="D387" s="325"/>
      <c r="E387" s="651"/>
      <c r="F387" s="651"/>
    </row>
    <row r="388" spans="1:6">
      <c r="A388" s="652"/>
      <c r="B388" s="652"/>
      <c r="C388" s="652"/>
      <c r="D388" s="325"/>
      <c r="E388" s="651"/>
      <c r="F388" s="651"/>
    </row>
    <row r="389" spans="1:6">
      <c r="A389" s="652"/>
      <c r="B389" s="652"/>
      <c r="C389" s="652"/>
      <c r="D389" s="325"/>
      <c r="E389" s="651"/>
      <c r="F389" s="651"/>
    </row>
    <row r="390" spans="1:6">
      <c r="A390" s="652"/>
      <c r="B390" s="652"/>
      <c r="C390" s="652"/>
      <c r="D390" s="325"/>
      <c r="E390" s="651"/>
      <c r="F390" s="651"/>
    </row>
    <row r="391" spans="1:6">
      <c r="A391" s="652"/>
      <c r="B391" s="652"/>
      <c r="C391" s="652"/>
      <c r="D391" s="325"/>
      <c r="E391" s="651"/>
      <c r="F391" s="651"/>
    </row>
    <row r="392" spans="1:6">
      <c r="A392" s="652"/>
      <c r="B392" s="652"/>
      <c r="C392" s="652"/>
      <c r="D392" s="325"/>
      <c r="E392" s="651"/>
      <c r="F392" s="651"/>
    </row>
    <row r="393" spans="1:6">
      <c r="A393" s="652"/>
      <c r="B393" s="652"/>
      <c r="C393" s="652"/>
      <c r="D393" s="325"/>
      <c r="E393" s="651"/>
      <c r="F393" s="651"/>
    </row>
    <row r="394" spans="1:6">
      <c r="A394" s="652"/>
      <c r="B394" s="652"/>
      <c r="C394" s="652"/>
      <c r="D394" s="325"/>
      <c r="E394" s="651"/>
      <c r="F394" s="651"/>
    </row>
    <row r="395" spans="1:6">
      <c r="A395" s="652"/>
      <c r="B395" s="652"/>
      <c r="C395" s="652"/>
      <c r="D395" s="325"/>
      <c r="E395" s="651"/>
      <c r="F395" s="651"/>
    </row>
    <row r="396" spans="1:6">
      <c r="A396" s="651"/>
      <c r="B396" s="651"/>
      <c r="C396" s="651"/>
      <c r="D396" s="325"/>
      <c r="E396" s="651"/>
      <c r="F396" s="651"/>
    </row>
    <row r="400" spans="1:6">
      <c r="A400" s="653" t="s">
        <v>754</v>
      </c>
      <c r="B400" s="653"/>
      <c r="C400" s="653"/>
      <c r="D400" s="653"/>
      <c r="E400" s="653"/>
      <c r="F400" s="653"/>
    </row>
    <row r="401" spans="1:6">
      <c r="A401" s="654"/>
      <c r="B401" s="654"/>
      <c r="C401" s="654"/>
      <c r="D401" s="654"/>
      <c r="E401" s="654"/>
      <c r="F401" s="654"/>
    </row>
    <row r="402" spans="1:6">
      <c r="A402" s="654"/>
      <c r="B402" s="654"/>
      <c r="C402" s="654"/>
      <c r="D402" s="654"/>
      <c r="E402" s="654"/>
      <c r="F402" s="654"/>
    </row>
    <row r="403" spans="1:6">
      <c r="A403" s="654"/>
      <c r="B403" s="654"/>
      <c r="C403" s="654"/>
      <c r="D403" s="654"/>
      <c r="E403" s="654"/>
      <c r="F403" s="654"/>
    </row>
    <row r="404" spans="1:6">
      <c r="A404" s="654"/>
      <c r="B404" s="654"/>
      <c r="C404" s="654"/>
      <c r="D404" s="654"/>
      <c r="E404" s="654"/>
      <c r="F404" s="654"/>
    </row>
    <row r="405" spans="1:6">
      <c r="A405" s="655" t="s">
        <v>180</v>
      </c>
      <c r="B405" s="655"/>
      <c r="C405" s="655"/>
      <c r="D405" s="656" t="s">
        <v>147</v>
      </c>
      <c r="E405" s="656"/>
      <c r="F405" s="656"/>
    </row>
    <row r="406" spans="1:6">
      <c r="A406" s="655"/>
      <c r="B406" s="655"/>
      <c r="C406" s="655"/>
      <c r="D406" s="656"/>
      <c r="E406" s="656"/>
      <c r="F406" s="656"/>
    </row>
    <row r="407" spans="1:6">
      <c r="A407" s="657" t="s">
        <v>153</v>
      </c>
      <c r="B407" s="657"/>
      <c r="C407" s="657"/>
      <c r="D407" s="657" t="s">
        <v>755</v>
      </c>
      <c r="E407" s="658" t="s">
        <v>756</v>
      </c>
      <c r="F407" s="658" t="s">
        <v>757</v>
      </c>
    </row>
    <row r="408" spans="1:6">
      <c r="A408" s="657"/>
      <c r="B408" s="657"/>
      <c r="C408" s="657"/>
      <c r="D408" s="657"/>
      <c r="E408" s="659"/>
      <c r="F408" s="659"/>
    </row>
    <row r="409" spans="1:6">
      <c r="A409" s="652" t="s">
        <v>758</v>
      </c>
      <c r="B409" s="652"/>
      <c r="C409" s="652"/>
      <c r="D409" s="324"/>
      <c r="E409" s="324"/>
      <c r="F409" s="324"/>
    </row>
    <row r="410" spans="1:6">
      <c r="A410" s="652" t="s">
        <v>163</v>
      </c>
      <c r="B410" s="652"/>
      <c r="C410" s="652"/>
      <c r="D410" s="324"/>
      <c r="E410" s="324"/>
      <c r="F410" s="324"/>
    </row>
    <row r="411" spans="1:6">
      <c r="A411" s="652" t="s">
        <v>76</v>
      </c>
      <c r="B411" s="652"/>
      <c r="C411" s="652"/>
      <c r="D411" s="324"/>
      <c r="E411" s="324"/>
      <c r="F411" s="324"/>
    </row>
    <row r="412" spans="1:6">
      <c r="A412" s="652" t="s">
        <v>77</v>
      </c>
      <c r="B412" s="652"/>
      <c r="C412" s="652"/>
      <c r="D412" s="324"/>
      <c r="E412" s="324"/>
      <c r="F412" s="324"/>
    </row>
    <row r="413" spans="1:6">
      <c r="A413" s="651" t="s">
        <v>753</v>
      </c>
      <c r="B413" s="651"/>
      <c r="C413" s="651"/>
      <c r="D413" s="324"/>
      <c r="E413" s="324"/>
      <c r="F413" s="324"/>
    </row>
    <row r="414" spans="1:6">
      <c r="A414" s="651"/>
      <c r="B414" s="651"/>
      <c r="C414" s="651"/>
      <c r="D414" s="324"/>
      <c r="E414" s="324"/>
      <c r="F414" s="324"/>
    </row>
    <row r="415" spans="1:6">
      <c r="A415" s="651"/>
      <c r="B415" s="651"/>
      <c r="C415" s="651"/>
      <c r="D415" s="324"/>
      <c r="E415" s="324"/>
      <c r="F415" s="324"/>
    </row>
    <row r="416" spans="1:6">
      <c r="A416" s="651"/>
      <c r="B416" s="651"/>
      <c r="C416" s="651"/>
      <c r="D416" s="324"/>
      <c r="E416" s="324"/>
      <c r="F416" s="324"/>
    </row>
    <row r="417" spans="1:6">
      <c r="A417" s="651"/>
      <c r="B417" s="651"/>
      <c r="C417" s="651"/>
      <c r="D417" s="324"/>
      <c r="E417" s="324"/>
      <c r="F417" s="324"/>
    </row>
    <row r="418" spans="1:6">
      <c r="A418" s="651"/>
      <c r="B418" s="651"/>
      <c r="C418" s="651"/>
      <c r="D418" s="324"/>
      <c r="E418" s="324"/>
      <c r="F418" s="324"/>
    </row>
    <row r="419" spans="1:6">
      <c r="A419" s="651"/>
      <c r="B419" s="651"/>
      <c r="C419" s="651"/>
      <c r="D419" s="324"/>
      <c r="E419" s="324"/>
      <c r="F419" s="324"/>
    </row>
    <row r="420" spans="1:6">
      <c r="A420" s="651"/>
      <c r="B420" s="651"/>
      <c r="C420" s="651"/>
      <c r="D420" s="324"/>
      <c r="E420" s="324"/>
      <c r="F420" s="324"/>
    </row>
    <row r="421" spans="1:6">
      <c r="A421" s="651"/>
      <c r="B421" s="651"/>
      <c r="C421" s="651"/>
      <c r="D421" s="324"/>
      <c r="E421" s="324"/>
      <c r="F421" s="324"/>
    </row>
    <row r="422" spans="1:6">
      <c r="A422" s="651"/>
      <c r="B422" s="651"/>
      <c r="C422" s="651"/>
      <c r="D422" s="324"/>
      <c r="E422" s="324"/>
      <c r="F422" s="324"/>
    </row>
    <row r="423" spans="1:6">
      <c r="A423" s="651"/>
      <c r="B423" s="651"/>
      <c r="C423" s="651"/>
      <c r="D423" s="324"/>
      <c r="E423" s="324"/>
      <c r="F423" s="324"/>
    </row>
    <row r="424" spans="1:6">
      <c r="A424" s="651"/>
      <c r="B424" s="651"/>
      <c r="C424" s="651"/>
      <c r="D424" s="324"/>
      <c r="E424" s="324"/>
      <c r="F424" s="324"/>
    </row>
    <row r="425" spans="1:6">
      <c r="A425" s="651"/>
      <c r="B425" s="651"/>
      <c r="C425" s="651"/>
      <c r="D425" s="324"/>
      <c r="E425" s="324"/>
      <c r="F425" s="324"/>
    </row>
    <row r="426" spans="1:6">
      <c r="A426" s="651"/>
      <c r="B426" s="651"/>
      <c r="C426" s="651"/>
      <c r="D426" s="324"/>
      <c r="E426" s="324"/>
      <c r="F426" s="324"/>
    </row>
    <row r="427" spans="1:6">
      <c r="A427" s="651"/>
      <c r="B427" s="651"/>
      <c r="C427" s="651"/>
      <c r="D427" s="324"/>
      <c r="E427" s="324"/>
      <c r="F427" s="324"/>
    </row>
    <row r="428" spans="1:6">
      <c r="A428" s="651"/>
      <c r="B428" s="651"/>
      <c r="C428" s="651"/>
      <c r="D428" s="324"/>
      <c r="E428" s="324"/>
      <c r="F428" s="324"/>
    </row>
    <row r="429" spans="1:6">
      <c r="A429" s="651"/>
      <c r="B429" s="651"/>
      <c r="C429" s="651"/>
      <c r="D429" s="324"/>
      <c r="E429" s="324"/>
      <c r="F429" s="324"/>
    </row>
    <row r="430" spans="1:6">
      <c r="A430" s="651"/>
      <c r="B430" s="651"/>
      <c r="C430" s="651"/>
      <c r="D430" s="324"/>
      <c r="E430" s="324"/>
      <c r="F430" s="324"/>
    </row>
    <row r="431" spans="1:6">
      <c r="A431" s="651"/>
      <c r="B431" s="651"/>
      <c r="C431" s="651"/>
      <c r="D431" s="324"/>
      <c r="E431" s="324"/>
      <c r="F431" s="324"/>
    </row>
    <row r="432" spans="1:6">
      <c r="A432" s="651"/>
      <c r="B432" s="651"/>
      <c r="C432" s="651"/>
      <c r="D432" s="324"/>
      <c r="E432" s="324"/>
      <c r="F432" s="324"/>
    </row>
    <row r="433" spans="1:6">
      <c r="A433" s="651"/>
      <c r="B433" s="651"/>
      <c r="C433" s="651"/>
      <c r="D433" s="324"/>
      <c r="E433" s="324"/>
      <c r="F433" s="324"/>
    </row>
    <row r="434" spans="1:6">
      <c r="A434" s="651"/>
      <c r="B434" s="651"/>
      <c r="C434" s="651"/>
      <c r="D434" s="324"/>
      <c r="E434" s="324"/>
      <c r="F434" s="324"/>
    </row>
    <row r="435" spans="1:6">
      <c r="A435" s="651"/>
      <c r="B435" s="651"/>
      <c r="C435" s="651"/>
      <c r="D435" s="324"/>
      <c r="E435" s="324"/>
      <c r="F435" s="324"/>
    </row>
    <row r="436" spans="1:6">
      <c r="A436" s="651"/>
      <c r="B436" s="651"/>
      <c r="C436" s="651"/>
      <c r="D436" s="324"/>
      <c r="E436" s="324"/>
      <c r="F436" s="324"/>
    </row>
    <row r="437" spans="1:6">
      <c r="A437" s="651"/>
      <c r="B437" s="651"/>
      <c r="C437" s="651"/>
      <c r="D437" s="324"/>
      <c r="E437" s="324"/>
      <c r="F437" s="324"/>
    </row>
    <row r="438" spans="1:6">
      <c r="A438" s="651"/>
      <c r="B438" s="651"/>
      <c r="C438" s="651"/>
      <c r="D438" s="324"/>
      <c r="E438" s="324"/>
      <c r="F438" s="324"/>
    </row>
    <row r="439" spans="1:6">
      <c r="A439" s="651"/>
      <c r="B439" s="651"/>
      <c r="C439" s="651"/>
      <c r="D439" s="324"/>
      <c r="E439" s="324"/>
      <c r="F439" s="324"/>
    </row>
    <row r="440" spans="1:6">
      <c r="A440" s="651"/>
      <c r="B440" s="651"/>
      <c r="C440" s="651"/>
      <c r="D440" s="324"/>
      <c r="E440" s="324"/>
      <c r="F440" s="324"/>
    </row>
    <row r="441" spans="1:6">
      <c r="A441" s="651"/>
      <c r="B441" s="651"/>
      <c r="C441" s="651"/>
      <c r="D441" s="324"/>
      <c r="E441" s="324"/>
      <c r="F441" s="324"/>
    </row>
    <row r="442" spans="1:6">
      <c r="A442" s="651"/>
      <c r="B442" s="651"/>
      <c r="C442" s="651"/>
      <c r="D442" s="324"/>
      <c r="E442" s="324"/>
      <c r="F442" s="324"/>
    </row>
    <row r="443" spans="1:6">
      <c r="A443" s="651"/>
      <c r="B443" s="651"/>
      <c r="C443" s="651"/>
      <c r="D443" s="324"/>
      <c r="E443" s="324"/>
      <c r="F443" s="324"/>
    </row>
    <row r="444" spans="1:6">
      <c r="A444" s="651"/>
      <c r="B444" s="651"/>
      <c r="C444" s="651"/>
      <c r="D444" s="324"/>
      <c r="E444" s="324"/>
      <c r="F444" s="324"/>
    </row>
    <row r="445" spans="1:6">
      <c r="A445" s="651"/>
      <c r="B445" s="651"/>
      <c r="C445" s="651"/>
      <c r="D445" s="324"/>
      <c r="E445" s="324"/>
      <c r="F445" s="324"/>
    </row>
    <row r="446" spans="1:6">
      <c r="A446" s="651"/>
      <c r="B446" s="651"/>
      <c r="C446" s="651"/>
      <c r="D446" s="324"/>
      <c r="E446" s="324"/>
      <c r="F446" s="324"/>
    </row>
    <row r="447" spans="1:6">
      <c r="A447" s="651"/>
      <c r="B447" s="651"/>
      <c r="C447" s="651"/>
      <c r="D447" s="324"/>
      <c r="E447" s="324"/>
      <c r="F447" s="324"/>
    </row>
    <row r="448" spans="1:6">
      <c r="A448" s="651"/>
      <c r="B448" s="651"/>
      <c r="C448" s="651"/>
      <c r="D448" s="324"/>
      <c r="E448" s="324"/>
      <c r="F448" s="324"/>
    </row>
    <row r="449" spans="1:6">
      <c r="A449" s="651"/>
      <c r="B449" s="651"/>
      <c r="C449" s="651"/>
      <c r="D449" s="324"/>
      <c r="E449" s="324"/>
      <c r="F449" s="324"/>
    </row>
    <row r="450" spans="1:6">
      <c r="A450" s="651"/>
      <c r="B450" s="651"/>
      <c r="C450" s="651"/>
      <c r="D450" s="324"/>
      <c r="E450" s="324"/>
      <c r="F450" s="324"/>
    </row>
    <row r="451" spans="1:6">
      <c r="A451" s="651"/>
      <c r="B451" s="651"/>
      <c r="C451" s="651"/>
      <c r="D451" s="324"/>
      <c r="E451" s="324"/>
      <c r="F451" s="324"/>
    </row>
    <row r="452" spans="1:6">
      <c r="A452" s="651"/>
      <c r="B452" s="651"/>
      <c r="C452" s="651"/>
      <c r="D452" s="324"/>
      <c r="E452" s="324"/>
      <c r="F452" s="324"/>
    </row>
    <row r="453" spans="1:6">
      <c r="A453" s="651"/>
      <c r="B453" s="651"/>
      <c r="C453" s="651"/>
      <c r="D453" s="324"/>
      <c r="E453" s="324"/>
      <c r="F453" s="324"/>
    </row>
    <row r="458" spans="1:6" ht="12.75" customHeight="1">
      <c r="A458" s="628" t="s">
        <v>759</v>
      </c>
      <c r="B458" s="628"/>
      <c r="C458" s="628"/>
      <c r="D458" s="628"/>
      <c r="E458" s="628"/>
      <c r="F458" s="628"/>
    </row>
    <row r="459" spans="1:6">
      <c r="A459" s="628"/>
      <c r="B459" s="628"/>
      <c r="C459" s="628"/>
      <c r="D459" s="628"/>
      <c r="E459" s="628"/>
      <c r="F459" s="628"/>
    </row>
    <row r="460" spans="1:6">
      <c r="A460" s="628"/>
      <c r="B460" s="628"/>
      <c r="C460" s="628"/>
      <c r="D460" s="628"/>
      <c r="E460" s="628"/>
      <c r="F460" s="628"/>
    </row>
    <row r="461" spans="1:6">
      <c r="A461" s="628"/>
      <c r="B461" s="628"/>
      <c r="C461" s="628"/>
      <c r="D461" s="628"/>
      <c r="E461" s="628"/>
      <c r="F461" s="628"/>
    </row>
    <row r="462" spans="1:6">
      <c r="A462" s="628"/>
      <c r="B462" s="628"/>
      <c r="C462" s="628"/>
      <c r="D462" s="628"/>
      <c r="E462" s="628"/>
      <c r="F462" s="628"/>
    </row>
    <row r="463" spans="1:6">
      <c r="A463" s="628" t="s">
        <v>760</v>
      </c>
      <c r="B463" s="628"/>
      <c r="C463" s="628"/>
      <c r="D463" s="628"/>
      <c r="E463" s="628"/>
      <c r="F463" s="628"/>
    </row>
    <row r="464" spans="1:6">
      <c r="A464" s="628"/>
      <c r="B464" s="628"/>
      <c r="C464" s="628"/>
      <c r="D464" s="628"/>
      <c r="E464" s="628"/>
      <c r="F464" s="628"/>
    </row>
    <row r="465" spans="1:6" ht="12.75" customHeight="1">
      <c r="A465" s="628" t="s">
        <v>761</v>
      </c>
      <c r="B465" s="628"/>
      <c r="C465" s="628"/>
      <c r="D465" s="628"/>
      <c r="E465" s="628"/>
      <c r="F465" s="628"/>
    </row>
    <row r="466" spans="1:6">
      <c r="A466" s="628"/>
      <c r="B466" s="628"/>
      <c r="C466" s="628"/>
      <c r="D466" s="628"/>
      <c r="E466" s="628"/>
      <c r="F466" s="628"/>
    </row>
    <row r="467" spans="1:6">
      <c r="A467" s="628"/>
      <c r="B467" s="628"/>
      <c r="C467" s="628"/>
      <c r="D467" s="628"/>
      <c r="E467" s="628"/>
      <c r="F467" s="628"/>
    </row>
    <row r="468" spans="1:6">
      <c r="A468" s="628"/>
      <c r="B468" s="628"/>
      <c r="C468" s="628"/>
      <c r="D468" s="628"/>
      <c r="E468" s="628"/>
      <c r="F468" s="628"/>
    </row>
    <row r="469" spans="1:6" ht="5.25" customHeight="1">
      <c r="A469" s="295"/>
      <c r="B469" s="295"/>
      <c r="C469" s="295"/>
      <c r="D469" s="295"/>
      <c r="E469" s="295"/>
      <c r="F469" s="295"/>
    </row>
    <row r="470" spans="1:6">
      <c r="A470" s="629" t="s">
        <v>762</v>
      </c>
      <c r="B470" s="629"/>
      <c r="C470" s="629"/>
      <c r="D470" s="629"/>
      <c r="E470" s="629"/>
      <c r="F470" s="629"/>
    </row>
    <row r="471" spans="1:6">
      <c r="A471" s="648" t="s">
        <v>641</v>
      </c>
      <c r="B471" s="649"/>
      <c r="C471" s="649"/>
      <c r="D471" s="649"/>
      <c r="E471" s="649"/>
      <c r="F471" s="650"/>
    </row>
    <row r="472" spans="1:6">
      <c r="A472" s="640"/>
      <c r="B472" s="641"/>
      <c r="C472" s="641"/>
      <c r="D472" s="641"/>
      <c r="E472" s="641"/>
      <c r="F472" s="642"/>
    </row>
    <row r="473" spans="1:6">
      <c r="A473" s="643"/>
      <c r="B473" s="644"/>
      <c r="C473" s="644"/>
      <c r="D473" s="644"/>
      <c r="E473" s="644"/>
      <c r="F473" s="645"/>
    </row>
    <row r="474" spans="1:6">
      <c r="A474" s="637" t="s">
        <v>242</v>
      </c>
      <c r="B474" s="638"/>
      <c r="C474" s="639"/>
      <c r="D474" s="637" t="s">
        <v>763</v>
      </c>
      <c r="E474" s="638"/>
      <c r="F474" s="639"/>
    </row>
    <row r="475" spans="1:6">
      <c r="A475" s="640"/>
      <c r="B475" s="641"/>
      <c r="C475" s="642"/>
      <c r="D475" s="640"/>
      <c r="E475" s="641"/>
      <c r="F475" s="642"/>
    </row>
    <row r="476" spans="1:6">
      <c r="A476" s="643"/>
      <c r="B476" s="644"/>
      <c r="C476" s="645"/>
      <c r="D476" s="643"/>
      <c r="E476" s="644"/>
      <c r="F476" s="645"/>
    </row>
    <row r="477" spans="1:6">
      <c r="A477" s="637" t="s">
        <v>764</v>
      </c>
      <c r="B477" s="638"/>
      <c r="C477" s="638"/>
      <c r="D477" s="638"/>
      <c r="E477" s="638"/>
      <c r="F477" s="639"/>
    </row>
    <row r="478" spans="1:6">
      <c r="A478" s="640"/>
      <c r="B478" s="641"/>
      <c r="C478" s="641"/>
      <c r="D478" s="641"/>
      <c r="E478" s="641"/>
      <c r="F478" s="642"/>
    </row>
    <row r="479" spans="1:6">
      <c r="A479" s="643"/>
      <c r="B479" s="644"/>
      <c r="C479" s="644"/>
      <c r="D479" s="644"/>
      <c r="E479" s="644"/>
      <c r="F479" s="645"/>
    </row>
    <row r="480" spans="1:6" ht="12.75" customHeight="1">
      <c r="A480" s="646" t="s">
        <v>765</v>
      </c>
      <c r="B480" s="646"/>
      <c r="C480" s="646"/>
      <c r="D480" s="646"/>
      <c r="E480" s="646"/>
      <c r="F480" s="646"/>
    </row>
    <row r="481" spans="1:6">
      <c r="A481" s="628"/>
      <c r="B481" s="628"/>
      <c r="C481" s="628"/>
      <c r="D481" s="628"/>
      <c r="E481" s="628"/>
      <c r="F481" s="628"/>
    </row>
    <row r="482" spans="1:6">
      <c r="A482" s="628"/>
      <c r="B482" s="628"/>
      <c r="C482" s="628"/>
      <c r="D482" s="628"/>
      <c r="E482" s="628"/>
      <c r="F482" s="628"/>
    </row>
    <row r="483" spans="1:6">
      <c r="A483" s="628"/>
      <c r="B483" s="628"/>
      <c r="C483" s="628"/>
      <c r="D483" s="628"/>
      <c r="E483" s="628"/>
      <c r="F483" s="628"/>
    </row>
    <row r="484" spans="1:6">
      <c r="A484" s="628"/>
      <c r="B484" s="628"/>
      <c r="C484" s="628"/>
      <c r="D484" s="628"/>
      <c r="E484" s="628"/>
      <c r="F484" s="628"/>
    </row>
    <row r="486" spans="1:6">
      <c r="A486" s="647" t="s">
        <v>766</v>
      </c>
      <c r="B486" s="647"/>
      <c r="C486" s="647"/>
      <c r="D486" s="647"/>
      <c r="E486" s="647"/>
      <c r="F486" s="647"/>
    </row>
    <row r="487" spans="1:6">
      <c r="A487" s="635">
        <v>1</v>
      </c>
      <c r="B487" s="635"/>
      <c r="C487" s="635"/>
      <c r="D487" s="635"/>
      <c r="E487" s="635"/>
      <c r="F487" s="635"/>
    </row>
    <row r="488" spans="1:6">
      <c r="A488" s="635"/>
      <c r="B488" s="635"/>
      <c r="C488" s="635"/>
      <c r="D488" s="635"/>
      <c r="E488" s="635"/>
      <c r="F488" s="635"/>
    </row>
    <row r="489" spans="1:6">
      <c r="A489" s="635">
        <v>2</v>
      </c>
      <c r="B489" s="635"/>
      <c r="C489" s="635"/>
      <c r="D489" s="635"/>
      <c r="E489" s="635"/>
      <c r="F489" s="635"/>
    </row>
    <row r="490" spans="1:6">
      <c r="A490" s="635"/>
      <c r="B490" s="635"/>
      <c r="C490" s="635"/>
      <c r="D490" s="635"/>
      <c r="E490" s="635"/>
      <c r="F490" s="635"/>
    </row>
    <row r="491" spans="1:6">
      <c r="A491" s="635">
        <v>3</v>
      </c>
      <c r="B491" s="635"/>
      <c r="C491" s="635"/>
      <c r="D491" s="635"/>
      <c r="E491" s="635"/>
      <c r="F491" s="635"/>
    </row>
    <row r="492" spans="1:6">
      <c r="A492" s="635"/>
      <c r="B492" s="635"/>
      <c r="C492" s="635"/>
      <c r="D492" s="635"/>
      <c r="E492" s="635"/>
      <c r="F492" s="635"/>
    </row>
    <row r="494" spans="1:6">
      <c r="A494" s="636" t="s">
        <v>767</v>
      </c>
      <c r="B494" s="636"/>
      <c r="C494" s="636"/>
      <c r="D494" s="636"/>
      <c r="E494" s="636"/>
      <c r="F494" s="636"/>
    </row>
    <row r="495" spans="1:6">
      <c r="A495" s="636"/>
      <c r="B495" s="636"/>
      <c r="C495" s="636"/>
      <c r="D495" s="636"/>
      <c r="E495" s="636"/>
      <c r="F495" s="636"/>
    </row>
    <row r="496" spans="1:6">
      <c r="A496" s="631" t="s">
        <v>772</v>
      </c>
      <c r="B496" s="631"/>
      <c r="C496" s="631"/>
      <c r="D496" s="631"/>
    </row>
    <row r="497" spans="1:5" ht="12.75" customHeight="1">
      <c r="A497" s="324"/>
      <c r="B497" s="632" t="s">
        <v>768</v>
      </c>
      <c r="C497" s="632"/>
      <c r="D497" s="632"/>
      <c r="E497" s="327"/>
    </row>
    <row r="498" spans="1:5" ht="12.75" customHeight="1">
      <c r="A498" s="324"/>
      <c r="B498" s="632" t="s">
        <v>769</v>
      </c>
      <c r="C498" s="632"/>
      <c r="D498" s="632"/>
      <c r="E498" s="327"/>
    </row>
    <row r="499" spans="1:5" ht="12.75" customHeight="1">
      <c r="A499" s="324"/>
      <c r="B499" s="632" t="s">
        <v>770</v>
      </c>
      <c r="C499" s="632"/>
      <c r="D499" s="632"/>
      <c r="E499" s="327"/>
    </row>
    <row r="500" spans="1:5" ht="12.75" customHeight="1">
      <c r="A500" s="324"/>
      <c r="B500" s="632" t="s">
        <v>771</v>
      </c>
      <c r="C500" s="632"/>
      <c r="D500" s="632"/>
      <c r="E500" s="327"/>
    </row>
    <row r="501" spans="1:5" ht="5.25" customHeight="1"/>
    <row r="502" spans="1:5">
      <c r="A502" s="624" t="s">
        <v>773</v>
      </c>
      <c r="B502" s="624"/>
      <c r="C502" s="624"/>
      <c r="D502" s="624"/>
    </row>
    <row r="503" spans="1:5">
      <c r="A503" s="631" t="s">
        <v>774</v>
      </c>
      <c r="B503" s="631"/>
      <c r="C503" s="631"/>
      <c r="D503" s="631"/>
    </row>
    <row r="504" spans="1:5">
      <c r="A504" s="324"/>
      <c r="B504" s="632" t="s">
        <v>775</v>
      </c>
      <c r="C504" s="632"/>
      <c r="D504" s="632"/>
    </row>
    <row r="505" spans="1:5" ht="12.75" customHeight="1">
      <c r="A505" s="634"/>
      <c r="B505" s="633" t="s">
        <v>776</v>
      </c>
      <c r="C505" s="633"/>
      <c r="D505" s="633"/>
    </row>
    <row r="506" spans="1:5">
      <c r="A506" s="634"/>
      <c r="B506" s="633"/>
      <c r="C506" s="633"/>
      <c r="D506" s="633"/>
    </row>
    <row r="514" spans="1:6">
      <c r="A514" s="624" t="s">
        <v>777</v>
      </c>
      <c r="B514" s="624"/>
      <c r="C514" s="624"/>
      <c r="D514" s="624"/>
      <c r="E514" s="624"/>
      <c r="F514" s="624"/>
    </row>
    <row r="515" spans="1:6" ht="12.75" customHeight="1">
      <c r="A515" s="628" t="s">
        <v>778</v>
      </c>
      <c r="B515" s="628"/>
      <c r="C515" s="628"/>
      <c r="D515" s="628"/>
      <c r="E515" s="628"/>
      <c r="F515" s="628"/>
    </row>
    <row r="516" spans="1:6">
      <c r="A516" s="628"/>
      <c r="B516" s="628"/>
      <c r="C516" s="628"/>
      <c r="D516" s="628"/>
      <c r="E516" s="628"/>
      <c r="F516" s="628"/>
    </row>
    <row r="517" spans="1:6">
      <c r="A517" s="628"/>
      <c r="B517" s="628"/>
      <c r="C517" s="628"/>
      <c r="D517" s="628"/>
      <c r="E517" s="628"/>
      <c r="F517" s="628"/>
    </row>
    <row r="518" spans="1:6">
      <c r="A518" s="628"/>
      <c r="B518" s="628"/>
      <c r="C518" s="628"/>
      <c r="D518" s="628"/>
      <c r="E518" s="628"/>
      <c r="F518" s="628"/>
    </row>
    <row r="519" spans="1:6">
      <c r="A519" s="628"/>
      <c r="B519" s="628"/>
      <c r="C519" s="628"/>
      <c r="D519" s="628"/>
      <c r="E519" s="628"/>
      <c r="F519" s="628"/>
    </row>
    <row r="520" spans="1:6">
      <c r="A520" s="629" t="s">
        <v>779</v>
      </c>
      <c r="B520" s="629"/>
      <c r="C520" s="629"/>
      <c r="D520" s="629"/>
      <c r="E520" s="629"/>
      <c r="F520" s="629"/>
    </row>
    <row r="521" spans="1:6">
      <c r="A521" s="629"/>
      <c r="B521" s="629"/>
      <c r="C521" s="629"/>
      <c r="D521" s="629"/>
      <c r="E521" s="629"/>
      <c r="F521" s="629"/>
    </row>
    <row r="522" spans="1:6">
      <c r="A522" s="624" t="s">
        <v>780</v>
      </c>
      <c r="B522" s="624"/>
      <c r="C522" s="624"/>
      <c r="D522" s="624"/>
      <c r="E522" s="624"/>
      <c r="F522" s="624"/>
    </row>
    <row r="523" spans="1:6">
      <c r="A523" s="328" t="s">
        <v>782</v>
      </c>
    </row>
    <row r="524" spans="1:6">
      <c r="A524" s="630" t="s">
        <v>781</v>
      </c>
      <c r="B524" s="630"/>
      <c r="C524" s="630"/>
      <c r="D524" s="630"/>
      <c r="E524" s="630"/>
      <c r="F524" s="630"/>
    </row>
    <row r="525" spans="1:6">
      <c r="A525" s="630"/>
      <c r="B525" s="630"/>
      <c r="C525" s="630"/>
      <c r="D525" s="630"/>
      <c r="E525" s="630"/>
      <c r="F525" s="630"/>
    </row>
    <row r="526" spans="1:6">
      <c r="A526" s="630"/>
      <c r="B526" s="630"/>
      <c r="C526" s="630"/>
      <c r="D526" s="630"/>
      <c r="E526" s="630"/>
      <c r="F526" s="630"/>
    </row>
    <row r="527" spans="1:6">
      <c r="A527" s="328" t="s">
        <v>783</v>
      </c>
    </row>
    <row r="528" spans="1:6">
      <c r="A528" s="630" t="s">
        <v>784</v>
      </c>
      <c r="B528" s="630"/>
      <c r="C528" s="630"/>
      <c r="D528" s="630"/>
      <c r="E528" s="630"/>
      <c r="F528" s="630"/>
    </row>
    <row r="529" spans="1:6">
      <c r="A529" s="630"/>
      <c r="B529" s="630"/>
      <c r="C529" s="630"/>
      <c r="D529" s="630"/>
      <c r="E529" s="630"/>
      <c r="F529" s="630"/>
    </row>
    <row r="530" spans="1:6">
      <c r="A530" s="630"/>
      <c r="B530" s="630"/>
      <c r="C530" s="630"/>
      <c r="D530" s="630"/>
      <c r="E530" s="630"/>
      <c r="F530" s="630"/>
    </row>
    <row r="531" spans="1:6">
      <c r="A531" s="328" t="s">
        <v>785</v>
      </c>
    </row>
    <row r="532" spans="1:6">
      <c r="A532" s="630" t="s">
        <v>786</v>
      </c>
      <c r="B532" s="630"/>
      <c r="C532" s="630"/>
      <c r="D532" s="630"/>
      <c r="E532" s="630"/>
      <c r="F532" s="630"/>
    </row>
    <row r="533" spans="1:6">
      <c r="A533" s="630"/>
      <c r="B533" s="630"/>
      <c r="C533" s="630"/>
      <c r="D533" s="630"/>
      <c r="E533" s="630"/>
      <c r="F533" s="630"/>
    </row>
    <row r="535" spans="1:6">
      <c r="A535" s="624" t="s">
        <v>787</v>
      </c>
      <c r="B535" s="624"/>
      <c r="C535" s="624"/>
      <c r="D535" s="624"/>
      <c r="E535" s="624"/>
      <c r="F535" s="624"/>
    </row>
    <row r="536" spans="1:6">
      <c r="A536" s="628" t="s">
        <v>788</v>
      </c>
      <c r="B536" s="628"/>
      <c r="C536" s="628"/>
      <c r="D536" s="628"/>
      <c r="E536" s="628"/>
      <c r="F536" s="628"/>
    </row>
    <row r="537" spans="1:6">
      <c r="A537" s="628"/>
      <c r="B537" s="628"/>
      <c r="C537" s="628"/>
      <c r="D537" s="628"/>
      <c r="E537" s="628"/>
      <c r="F537" s="628"/>
    </row>
    <row r="538" spans="1:6">
      <c r="A538" s="628"/>
      <c r="B538" s="628"/>
      <c r="C538" s="628"/>
      <c r="D538" s="628"/>
      <c r="E538" s="628"/>
      <c r="F538" s="628"/>
    </row>
    <row r="539" spans="1:6">
      <c r="A539" s="628"/>
      <c r="B539" s="628"/>
      <c r="C539" s="628"/>
      <c r="D539" s="628"/>
      <c r="E539" s="628"/>
      <c r="F539" s="628"/>
    </row>
    <row r="540" spans="1:6">
      <c r="A540" s="628"/>
      <c r="B540" s="628"/>
      <c r="C540" s="628"/>
      <c r="D540" s="628"/>
      <c r="E540" s="628"/>
      <c r="F540" s="628"/>
    </row>
    <row r="541" spans="1:6">
      <c r="A541" s="628"/>
      <c r="B541" s="628"/>
      <c r="C541" s="628"/>
      <c r="D541" s="628"/>
      <c r="E541" s="628"/>
      <c r="F541" s="628"/>
    </row>
    <row r="542" spans="1:6">
      <c r="A542" s="628"/>
      <c r="B542" s="628"/>
      <c r="C542" s="628"/>
      <c r="D542" s="628"/>
      <c r="E542" s="628"/>
      <c r="F542" s="628"/>
    </row>
    <row r="543" spans="1:6">
      <c r="A543" s="329">
        <v>1</v>
      </c>
      <c r="B543" s="624" t="s">
        <v>789</v>
      </c>
      <c r="C543" s="624"/>
      <c r="D543" s="842"/>
      <c r="E543" s="842"/>
      <c r="F543" s="842"/>
    </row>
    <row r="544" spans="1:6">
      <c r="B544" s="294" t="s">
        <v>790</v>
      </c>
      <c r="C544" s="626"/>
      <c r="D544" s="626"/>
      <c r="E544" s="626"/>
      <c r="F544" s="626"/>
    </row>
    <row r="545" spans="1:6">
      <c r="B545" s="294" t="s">
        <v>791</v>
      </c>
      <c r="C545" s="626"/>
      <c r="D545" s="626"/>
      <c r="E545" s="626"/>
      <c r="F545" s="626"/>
    </row>
    <row r="546" spans="1:6">
      <c r="B546" s="626" t="s">
        <v>792</v>
      </c>
      <c r="C546" s="626"/>
      <c r="D546" s="627"/>
      <c r="E546" s="627"/>
      <c r="F546" s="627"/>
    </row>
    <row r="547" spans="1:6">
      <c r="A547" s="329">
        <v>2</v>
      </c>
      <c r="B547" s="624" t="s">
        <v>793</v>
      </c>
      <c r="C547" s="624"/>
    </row>
    <row r="548" spans="1:6" ht="12.75" customHeight="1">
      <c r="B548" s="628" t="s">
        <v>794</v>
      </c>
      <c r="C548" s="628"/>
      <c r="D548" s="628"/>
      <c r="E548" s="628"/>
      <c r="F548" s="628"/>
    </row>
    <row r="549" spans="1:6">
      <c r="B549" s="628"/>
      <c r="C549" s="628"/>
      <c r="D549" s="628"/>
      <c r="E549" s="628"/>
      <c r="F549" s="628"/>
    </row>
    <row r="550" spans="1:6">
      <c r="B550" s="628"/>
      <c r="C550" s="628"/>
      <c r="D550" s="628"/>
      <c r="E550" s="628"/>
      <c r="F550" s="628"/>
    </row>
    <row r="551" spans="1:6">
      <c r="B551" s="628"/>
      <c r="C551" s="628"/>
      <c r="D551" s="628"/>
      <c r="E551" s="628"/>
      <c r="F551" s="628"/>
    </row>
    <row r="552" spans="1:6">
      <c r="A552" s="329">
        <v>3</v>
      </c>
      <c r="B552" s="624" t="s">
        <v>795</v>
      </c>
      <c r="C552" s="624"/>
    </row>
    <row r="553" spans="1:6" ht="12.75" customHeight="1">
      <c r="B553" s="628" t="s">
        <v>796</v>
      </c>
      <c r="C553" s="628"/>
      <c r="D553" s="628"/>
      <c r="E553" s="628"/>
      <c r="F553" s="628"/>
    </row>
    <row r="554" spans="1:6">
      <c r="B554" s="628"/>
      <c r="C554" s="628"/>
      <c r="D554" s="628"/>
      <c r="E554" s="628"/>
      <c r="F554" s="628"/>
    </row>
    <row r="555" spans="1:6">
      <c r="B555" s="628"/>
      <c r="C555" s="628"/>
      <c r="D555" s="628"/>
      <c r="E555" s="628"/>
      <c r="F555" s="628"/>
    </row>
    <row r="556" spans="1:6">
      <c r="A556" s="329">
        <v>4</v>
      </c>
      <c r="B556" s="624" t="s">
        <v>797</v>
      </c>
      <c r="C556" s="624"/>
    </row>
    <row r="557" spans="1:6">
      <c r="B557" s="629" t="s">
        <v>798</v>
      </c>
      <c r="C557" s="629"/>
      <c r="D557" s="629"/>
      <c r="E557" s="629"/>
      <c r="F557" s="629"/>
    </row>
    <row r="558" spans="1:6">
      <c r="B558" s="629"/>
      <c r="C558" s="629"/>
      <c r="D558" s="629"/>
      <c r="E558" s="629"/>
      <c r="F558" s="629"/>
    </row>
    <row r="559" spans="1:6">
      <c r="A559" s="329">
        <v>5</v>
      </c>
      <c r="B559" s="624" t="s">
        <v>799</v>
      </c>
      <c r="C559" s="624"/>
      <c r="D559" s="624"/>
    </row>
    <row r="560" spans="1:6" ht="12.75" customHeight="1">
      <c r="A560" s="625" t="s">
        <v>800</v>
      </c>
      <c r="B560" s="625"/>
      <c r="C560" s="625"/>
      <c r="D560" s="625"/>
      <c r="E560" s="625"/>
      <c r="F560" s="625"/>
    </row>
    <row r="561" spans="1:6">
      <c r="A561" s="625"/>
      <c r="B561" s="625"/>
      <c r="C561" s="625"/>
      <c r="D561" s="625"/>
      <c r="E561" s="625"/>
      <c r="F561" s="625"/>
    </row>
    <row r="562" spans="1:6">
      <c r="A562" s="625"/>
      <c r="B562" s="625"/>
      <c r="C562" s="625"/>
      <c r="D562" s="625"/>
      <c r="E562" s="625"/>
      <c r="F562" s="625"/>
    </row>
    <row r="563" spans="1:6">
      <c r="A563" s="625"/>
      <c r="B563" s="625"/>
      <c r="C563" s="625"/>
      <c r="D563" s="625"/>
      <c r="E563" s="625"/>
      <c r="F563" s="625"/>
    </row>
    <row r="564" spans="1:6">
      <c r="A564" s="625"/>
      <c r="B564" s="625"/>
      <c r="C564" s="625"/>
      <c r="D564" s="625"/>
      <c r="E564" s="625"/>
      <c r="F564" s="625"/>
    </row>
    <row r="565" spans="1:6">
      <c r="A565" s="625"/>
      <c r="B565" s="625"/>
      <c r="C565" s="625"/>
      <c r="D565" s="625"/>
      <c r="E565" s="625"/>
      <c r="F565" s="625"/>
    </row>
    <row r="566" spans="1:6">
      <c r="A566" s="625"/>
      <c r="B566" s="625"/>
      <c r="C566" s="625"/>
      <c r="D566" s="625"/>
      <c r="E566" s="625"/>
      <c r="F566" s="625"/>
    </row>
    <row r="567" spans="1:6">
      <c r="A567" s="625"/>
      <c r="B567" s="625"/>
      <c r="C567" s="625"/>
      <c r="D567" s="625"/>
      <c r="E567" s="625"/>
      <c r="F567" s="625"/>
    </row>
    <row r="568" spans="1:6">
      <c r="A568" s="625"/>
      <c r="B568" s="625"/>
      <c r="C568" s="625"/>
      <c r="D568" s="625"/>
      <c r="E568" s="625"/>
      <c r="F568" s="625"/>
    </row>
  </sheetData>
  <mergeCells count="419">
    <mergeCell ref="E251:F251"/>
    <mergeCell ref="E252:F252"/>
    <mergeCell ref="A251:C252"/>
    <mergeCell ref="A244:F246"/>
    <mergeCell ref="D249:E249"/>
    <mergeCell ref="D247:E247"/>
    <mergeCell ref="A250:C250"/>
    <mergeCell ref="D250:F250"/>
    <mergeCell ref="D543:F543"/>
    <mergeCell ref="A287:F290"/>
    <mergeCell ref="E291:E294"/>
    <mergeCell ref="F291:F294"/>
    <mergeCell ref="A291:B294"/>
    <mergeCell ref="C291:D294"/>
    <mergeCell ref="A256:F256"/>
    <mergeCell ref="A259:C259"/>
    <mergeCell ref="D259:F259"/>
    <mergeCell ref="A260:C261"/>
    <mergeCell ref="E260:F260"/>
    <mergeCell ref="E261:F261"/>
    <mergeCell ref="A262:F262"/>
    <mergeCell ref="D257:E257"/>
    <mergeCell ref="D258:E258"/>
    <mergeCell ref="A257:C258"/>
    <mergeCell ref="A179:F227"/>
    <mergeCell ref="A232:F235"/>
    <mergeCell ref="A236:F236"/>
    <mergeCell ref="A165:C166"/>
    <mergeCell ref="A167:F167"/>
    <mergeCell ref="A168:A169"/>
    <mergeCell ref="B168:E169"/>
    <mergeCell ref="A175:F176"/>
    <mergeCell ref="A177:F178"/>
    <mergeCell ref="B157:D158"/>
    <mergeCell ref="A159:F159"/>
    <mergeCell ref="E161:F161"/>
    <mergeCell ref="E162:F162"/>
    <mergeCell ref="E163:F163"/>
    <mergeCell ref="A164:C164"/>
    <mergeCell ref="D164:F164"/>
    <mergeCell ref="E151:F151"/>
    <mergeCell ref="E152:F152"/>
    <mergeCell ref="E156:F156"/>
    <mergeCell ref="E157:F158"/>
    <mergeCell ref="A156:A158"/>
    <mergeCell ref="B156:D156"/>
    <mergeCell ref="A151:C152"/>
    <mergeCell ref="A153:C153"/>
    <mergeCell ref="D153:F153"/>
    <mergeCell ref="A154:C155"/>
    <mergeCell ref="D154:F155"/>
    <mergeCell ref="A148:B149"/>
    <mergeCell ref="C147:D147"/>
    <mergeCell ref="C148:D149"/>
    <mergeCell ref="E147:F147"/>
    <mergeCell ref="E148:F149"/>
    <mergeCell ref="A150:C150"/>
    <mergeCell ref="D150:F150"/>
    <mergeCell ref="A142:C143"/>
    <mergeCell ref="A144:C144"/>
    <mergeCell ref="A145:C146"/>
    <mergeCell ref="D144:F144"/>
    <mergeCell ref="D145:F146"/>
    <mergeCell ref="A147:B147"/>
    <mergeCell ref="A130:F130"/>
    <mergeCell ref="E131:F131"/>
    <mergeCell ref="C87:D87"/>
    <mergeCell ref="A138:F138"/>
    <mergeCell ref="A139:F140"/>
    <mergeCell ref="A141:C141"/>
    <mergeCell ref="A118:F118"/>
    <mergeCell ref="A119:F126"/>
    <mergeCell ref="F127:F128"/>
    <mergeCell ref="E127:E128"/>
    <mergeCell ref="E103:F103"/>
    <mergeCell ref="E104:F104"/>
    <mergeCell ref="E105:F105"/>
    <mergeCell ref="E106:F106"/>
    <mergeCell ref="E107:F107"/>
    <mergeCell ref="E108:F108"/>
    <mergeCell ref="A109:B109"/>
    <mergeCell ref="A110:B110"/>
    <mergeCell ref="A111:B111"/>
    <mergeCell ref="A112:B112"/>
    <mergeCell ref="A113:B113"/>
    <mergeCell ref="A114:B114"/>
    <mergeCell ref="A103:B103"/>
    <mergeCell ref="A104:B104"/>
    <mergeCell ref="A105:B105"/>
    <mergeCell ref="A106:B106"/>
    <mergeCell ref="A107:B107"/>
    <mergeCell ref="A108:B108"/>
    <mergeCell ref="A88:B88"/>
    <mergeCell ref="A97:F97"/>
    <mergeCell ref="A99:B99"/>
    <mergeCell ref="A100:B100"/>
    <mergeCell ref="A101:B101"/>
    <mergeCell ref="A102:B102"/>
    <mergeCell ref="E99:F99"/>
    <mergeCell ref="E101:F101"/>
    <mergeCell ref="E100:F100"/>
    <mergeCell ref="E102:F102"/>
    <mergeCell ref="A81:F82"/>
    <mergeCell ref="A92:F93"/>
    <mergeCell ref="A94:F94"/>
    <mergeCell ref="A95:F96"/>
    <mergeCell ref="D89:F89"/>
    <mergeCell ref="D90:F90"/>
    <mergeCell ref="D91:F91"/>
    <mergeCell ref="A83:B83"/>
    <mergeCell ref="C83:D83"/>
    <mergeCell ref="E83:F83"/>
    <mergeCell ref="A75:F75"/>
    <mergeCell ref="A76:F77"/>
    <mergeCell ref="A78:B78"/>
    <mergeCell ref="C78:D78"/>
    <mergeCell ref="E78:F78"/>
    <mergeCell ref="A79:B80"/>
    <mergeCell ref="C79:D80"/>
    <mergeCell ref="E79:F80"/>
    <mergeCell ref="A70:F71"/>
    <mergeCell ref="A72:B72"/>
    <mergeCell ref="C72:D72"/>
    <mergeCell ref="E72:F72"/>
    <mergeCell ref="A73:B74"/>
    <mergeCell ref="C73:D74"/>
    <mergeCell ref="E73:F74"/>
    <mergeCell ref="B56:C56"/>
    <mergeCell ref="D56:E56"/>
    <mergeCell ref="A62:F64"/>
    <mergeCell ref="A65:F68"/>
    <mergeCell ref="A69:F69"/>
    <mergeCell ref="A46:F47"/>
    <mergeCell ref="E50:F51"/>
    <mergeCell ref="E52:F53"/>
    <mergeCell ref="A50:D51"/>
    <mergeCell ref="A52:D53"/>
    <mergeCell ref="A42:B42"/>
    <mergeCell ref="C42:D42"/>
    <mergeCell ref="E42:F42"/>
    <mergeCell ref="A43:B44"/>
    <mergeCell ref="C43:D44"/>
    <mergeCell ref="E43:F44"/>
    <mergeCell ref="A36:D36"/>
    <mergeCell ref="E36:F36"/>
    <mergeCell ref="A37:D38"/>
    <mergeCell ref="E37:F38"/>
    <mergeCell ref="A39:F39"/>
    <mergeCell ref="A40:F41"/>
    <mergeCell ref="A31:D31"/>
    <mergeCell ref="E31:F31"/>
    <mergeCell ref="A32:D33"/>
    <mergeCell ref="E32:F33"/>
    <mergeCell ref="A35:F35"/>
    <mergeCell ref="A24:F24"/>
    <mergeCell ref="A25:D25"/>
    <mergeCell ref="E25:F25"/>
    <mergeCell ref="A26:D27"/>
    <mergeCell ref="E26:F27"/>
    <mergeCell ref="A28:F28"/>
    <mergeCell ref="E20:F20"/>
    <mergeCell ref="A20:D20"/>
    <mergeCell ref="A12:D13"/>
    <mergeCell ref="E12:F13"/>
    <mergeCell ref="A15:F16"/>
    <mergeCell ref="A18:B19"/>
    <mergeCell ref="C18:D19"/>
    <mergeCell ref="E18:F19"/>
    <mergeCell ref="A29:F30"/>
    <mergeCell ref="A5:F5"/>
    <mergeCell ref="A7:D8"/>
    <mergeCell ref="E7:F8"/>
    <mergeCell ref="A6:D6"/>
    <mergeCell ref="E6:F6"/>
    <mergeCell ref="A10:F10"/>
    <mergeCell ref="D248:E248"/>
    <mergeCell ref="A253:F253"/>
    <mergeCell ref="A238:C238"/>
    <mergeCell ref="D238:F238"/>
    <mergeCell ref="A239:C240"/>
    <mergeCell ref="E239:F239"/>
    <mergeCell ref="E240:F240"/>
    <mergeCell ref="A241:F241"/>
    <mergeCell ref="A237:F237"/>
    <mergeCell ref="A247:C249"/>
    <mergeCell ref="A21:D22"/>
    <mergeCell ref="E21:F22"/>
    <mergeCell ref="A11:D11"/>
    <mergeCell ref="E11:F11"/>
    <mergeCell ref="A14:F14"/>
    <mergeCell ref="A17:B17"/>
    <mergeCell ref="C17:D17"/>
    <mergeCell ref="E17:F17"/>
    <mergeCell ref="A295:B297"/>
    <mergeCell ref="C311:D311"/>
    <mergeCell ref="E295:E297"/>
    <mergeCell ref="F295:F297"/>
    <mergeCell ref="E298:E304"/>
    <mergeCell ref="F298:F304"/>
    <mergeCell ref="E305:E310"/>
    <mergeCell ref="F305:F310"/>
    <mergeCell ref="A298:B311"/>
    <mergeCell ref="C305:D310"/>
    <mergeCell ref="C298:D304"/>
    <mergeCell ref="C295:D297"/>
    <mergeCell ref="A330:B337"/>
    <mergeCell ref="A343:F347"/>
    <mergeCell ref="D348:F349"/>
    <mergeCell ref="A348:C349"/>
    <mergeCell ref="A350:C351"/>
    <mergeCell ref="D350:D351"/>
    <mergeCell ref="E350:F351"/>
    <mergeCell ref="A352:C352"/>
    <mergeCell ref="A312:B315"/>
    <mergeCell ref="C312:D315"/>
    <mergeCell ref="E312:E315"/>
    <mergeCell ref="F312:F315"/>
    <mergeCell ref="C316:D320"/>
    <mergeCell ref="C321:D329"/>
    <mergeCell ref="C330:D337"/>
    <mergeCell ref="A316:B320"/>
    <mergeCell ref="A321:B329"/>
    <mergeCell ref="E316:E320"/>
    <mergeCell ref="E321:E329"/>
    <mergeCell ref="E330:E337"/>
    <mergeCell ref="F316:F320"/>
    <mergeCell ref="F321:F329"/>
    <mergeCell ref="F330:F337"/>
    <mergeCell ref="A353:C353"/>
    <mergeCell ref="A354:C354"/>
    <mergeCell ref="A355:C355"/>
    <mergeCell ref="A356:C356"/>
    <mergeCell ref="A357:C357"/>
    <mergeCell ref="A358:C358"/>
    <mergeCell ref="A359:C359"/>
    <mergeCell ref="A360:C360"/>
    <mergeCell ref="A361:C361"/>
    <mergeCell ref="A362:C362"/>
    <mergeCell ref="A363:C363"/>
    <mergeCell ref="A364:C364"/>
    <mergeCell ref="A365:C365"/>
    <mergeCell ref="A366:C366"/>
    <mergeCell ref="A367:C367"/>
    <mergeCell ref="A368:C368"/>
    <mergeCell ref="A369:C369"/>
    <mergeCell ref="A370:C370"/>
    <mergeCell ref="A371:C371"/>
    <mergeCell ref="A372:C372"/>
    <mergeCell ref="A373:C373"/>
    <mergeCell ref="A374:C374"/>
    <mergeCell ref="A375:C375"/>
    <mergeCell ref="A376:C376"/>
    <mergeCell ref="A377:C377"/>
    <mergeCell ref="A378:C378"/>
    <mergeCell ref="A379:C379"/>
    <mergeCell ref="A380:C380"/>
    <mergeCell ref="A381:C381"/>
    <mergeCell ref="A382:C382"/>
    <mergeCell ref="A383:C383"/>
    <mergeCell ref="A384:C384"/>
    <mergeCell ref="A385:C385"/>
    <mergeCell ref="A386:C386"/>
    <mergeCell ref="A387:C387"/>
    <mergeCell ref="A388:C388"/>
    <mergeCell ref="A389:C389"/>
    <mergeCell ref="A390:C390"/>
    <mergeCell ref="A391:C391"/>
    <mergeCell ref="A392:C392"/>
    <mergeCell ref="A393:C393"/>
    <mergeCell ref="A394:C394"/>
    <mergeCell ref="A395:C395"/>
    <mergeCell ref="A396:C396"/>
    <mergeCell ref="E352:F352"/>
    <mergeCell ref="E353:F353"/>
    <mergeCell ref="E354:F354"/>
    <mergeCell ref="E355:F355"/>
    <mergeCell ref="E356:F356"/>
    <mergeCell ref="E357:F357"/>
    <mergeCell ref="E358:F358"/>
    <mergeCell ref="E359:F359"/>
    <mergeCell ref="E360:F360"/>
    <mergeCell ref="E361:F361"/>
    <mergeCell ref="E362:F362"/>
    <mergeCell ref="E363:F363"/>
    <mergeCell ref="E364:F364"/>
    <mergeCell ref="E365:F365"/>
    <mergeCell ref="E366:F366"/>
    <mergeCell ref="E367:F367"/>
    <mergeCell ref="E368:F368"/>
    <mergeCell ref="E369:F369"/>
    <mergeCell ref="E370:F370"/>
    <mergeCell ref="E371:F371"/>
    <mergeCell ref="E372:F372"/>
    <mergeCell ref="E373:F373"/>
    <mergeCell ref="E374:F374"/>
    <mergeCell ref="E375:F375"/>
    <mergeCell ref="E376:F376"/>
    <mergeCell ref="E377:F377"/>
    <mergeCell ref="E378:F378"/>
    <mergeCell ref="E379:F379"/>
    <mergeCell ref="E380:F380"/>
    <mergeCell ref="E381:F381"/>
    <mergeCell ref="E382:F382"/>
    <mergeCell ref="E383:F383"/>
    <mergeCell ref="E384:F384"/>
    <mergeCell ref="E385:F385"/>
    <mergeCell ref="E386:F386"/>
    <mergeCell ref="E387:F387"/>
    <mergeCell ref="E388:F388"/>
    <mergeCell ref="E389:F389"/>
    <mergeCell ref="E390:F390"/>
    <mergeCell ref="E391:F391"/>
    <mergeCell ref="E392:F392"/>
    <mergeCell ref="E393:F393"/>
    <mergeCell ref="E394:F394"/>
    <mergeCell ref="E395:F395"/>
    <mergeCell ref="E396:F396"/>
    <mergeCell ref="A400:F404"/>
    <mergeCell ref="A405:C406"/>
    <mergeCell ref="D405:F406"/>
    <mergeCell ref="A407:C408"/>
    <mergeCell ref="D407:D408"/>
    <mergeCell ref="E407:E408"/>
    <mergeCell ref="F407:F408"/>
    <mergeCell ref="A409:C409"/>
    <mergeCell ref="A410:C410"/>
    <mergeCell ref="A411:C411"/>
    <mergeCell ref="A416:C416"/>
    <mergeCell ref="A417:C417"/>
    <mergeCell ref="A414:C414"/>
    <mergeCell ref="A415:C415"/>
    <mergeCell ref="A412:C412"/>
    <mergeCell ref="A413:C413"/>
    <mergeCell ref="A418:C418"/>
    <mergeCell ref="A419:C419"/>
    <mergeCell ref="A420:C420"/>
    <mergeCell ref="A421:C421"/>
    <mergeCell ref="A422:C422"/>
    <mergeCell ref="A423:C423"/>
    <mergeCell ref="A424:C424"/>
    <mergeCell ref="A425:C425"/>
    <mergeCell ref="A426:C426"/>
    <mergeCell ref="A427:C427"/>
    <mergeCell ref="A428:C428"/>
    <mergeCell ref="A429:C429"/>
    <mergeCell ref="A430:C430"/>
    <mergeCell ref="A431:C431"/>
    <mergeCell ref="A432:C432"/>
    <mergeCell ref="A433:C433"/>
    <mergeCell ref="A434:C434"/>
    <mergeCell ref="A435:C435"/>
    <mergeCell ref="A436:C436"/>
    <mergeCell ref="A437:C437"/>
    <mergeCell ref="A438:C438"/>
    <mergeCell ref="A439:C439"/>
    <mergeCell ref="A440:C440"/>
    <mergeCell ref="A441:C441"/>
    <mergeCell ref="A442:C442"/>
    <mergeCell ref="A443:C443"/>
    <mergeCell ref="A444:C444"/>
    <mergeCell ref="A445:C445"/>
    <mergeCell ref="A446:C446"/>
    <mergeCell ref="A447:C447"/>
    <mergeCell ref="A448:C448"/>
    <mergeCell ref="A449:C449"/>
    <mergeCell ref="A450:C450"/>
    <mergeCell ref="A451:C451"/>
    <mergeCell ref="A452:C452"/>
    <mergeCell ref="A453:C453"/>
    <mergeCell ref="A474:C474"/>
    <mergeCell ref="D474:F474"/>
    <mergeCell ref="A475:C476"/>
    <mergeCell ref="D475:F476"/>
    <mergeCell ref="A477:F477"/>
    <mergeCell ref="A478:F479"/>
    <mergeCell ref="A480:F484"/>
    <mergeCell ref="A486:F486"/>
    <mergeCell ref="A458:F462"/>
    <mergeCell ref="A463:F464"/>
    <mergeCell ref="A465:F468"/>
    <mergeCell ref="A470:F470"/>
    <mergeCell ref="A472:F473"/>
    <mergeCell ref="A471:F471"/>
    <mergeCell ref="A487:F488"/>
    <mergeCell ref="A489:F490"/>
    <mergeCell ref="A491:F492"/>
    <mergeCell ref="A494:F495"/>
    <mergeCell ref="B497:D497"/>
    <mergeCell ref="B498:D498"/>
    <mergeCell ref="B499:D499"/>
    <mergeCell ref="B500:D500"/>
    <mergeCell ref="A496:D496"/>
    <mergeCell ref="A520:F521"/>
    <mergeCell ref="A522:F522"/>
    <mergeCell ref="A524:F526"/>
    <mergeCell ref="A528:F530"/>
    <mergeCell ref="A532:F533"/>
    <mergeCell ref="A535:F535"/>
    <mergeCell ref="A536:F542"/>
    <mergeCell ref="B543:C543"/>
    <mergeCell ref="A502:D502"/>
    <mergeCell ref="A503:D503"/>
    <mergeCell ref="B504:D504"/>
    <mergeCell ref="B505:D506"/>
    <mergeCell ref="A505:A506"/>
    <mergeCell ref="A514:F514"/>
    <mergeCell ref="A515:F519"/>
    <mergeCell ref="B559:D559"/>
    <mergeCell ref="A560:F568"/>
    <mergeCell ref="C544:F544"/>
    <mergeCell ref="C545:F545"/>
    <mergeCell ref="D546:F546"/>
    <mergeCell ref="B546:C546"/>
    <mergeCell ref="B547:C547"/>
    <mergeCell ref="B548:F551"/>
    <mergeCell ref="B552:C552"/>
    <mergeCell ref="B553:F555"/>
    <mergeCell ref="B556:C556"/>
    <mergeCell ref="B557:F558"/>
  </mergeCells>
  <printOptions horizontalCentered="1"/>
  <pageMargins left="1.1811023622047245" right="1.1811023622047245" top="0.98425196850393704" bottom="0.98425196850393704" header="0.51181102362204722" footer="0.51181102362204722"/>
  <pageSetup paperSize="9" orientation="portrait" r:id="rId1"/>
  <headerFooter>
    <oddHeader>&amp;R&amp;G</oddHeader>
    <oddFooter>&amp;R&amp;P</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1745" r:id="rId5" name="Check Box 1">
              <controlPr defaultSize="0" autoFill="0" autoLine="0" autoPict="0">
                <anchor moveWithCells="1">
                  <from>
                    <xdr:col>0</xdr:col>
                    <xdr:colOff>0</xdr:colOff>
                    <xdr:row>47</xdr:row>
                    <xdr:rowOff>7620</xdr:rowOff>
                  </from>
                  <to>
                    <xdr:col>4</xdr:col>
                    <xdr:colOff>137160</xdr:colOff>
                    <xdr:row>48</xdr:row>
                    <xdr:rowOff>7620</xdr:rowOff>
                  </to>
                </anchor>
              </controlPr>
            </control>
          </mc:Choice>
        </mc:AlternateContent>
        <mc:AlternateContent xmlns:mc="http://schemas.openxmlformats.org/markup-compatibility/2006">
          <mc:Choice Requires="x14">
            <control shapeId="31746" r:id="rId6" name="Check Box 2">
              <controlPr defaultSize="0" autoFill="0" autoLine="0" autoPict="0">
                <anchor moveWithCells="1">
                  <from>
                    <xdr:col>0</xdr:col>
                    <xdr:colOff>609600</xdr:colOff>
                    <xdr:row>53</xdr:row>
                    <xdr:rowOff>30480</xdr:rowOff>
                  </from>
                  <to>
                    <xdr:col>2</xdr:col>
                    <xdr:colOff>304800</xdr:colOff>
                    <xdr:row>54</xdr:row>
                    <xdr:rowOff>83820</xdr:rowOff>
                  </to>
                </anchor>
              </controlPr>
            </control>
          </mc:Choice>
        </mc:AlternateContent>
        <mc:AlternateContent xmlns:mc="http://schemas.openxmlformats.org/markup-compatibility/2006">
          <mc:Choice Requires="x14">
            <control shapeId="31747" r:id="rId7" name="Check Box 3">
              <controlPr defaultSize="0" autoFill="0" autoLine="0" autoPict="0">
                <anchor moveWithCells="1">
                  <from>
                    <xdr:col>2</xdr:col>
                    <xdr:colOff>175260</xdr:colOff>
                    <xdr:row>53</xdr:row>
                    <xdr:rowOff>30480</xdr:rowOff>
                  </from>
                  <to>
                    <xdr:col>3</xdr:col>
                    <xdr:colOff>502920</xdr:colOff>
                    <xdr:row>54</xdr:row>
                    <xdr:rowOff>83820</xdr:rowOff>
                  </to>
                </anchor>
              </controlPr>
            </control>
          </mc:Choice>
        </mc:AlternateContent>
        <mc:AlternateContent xmlns:mc="http://schemas.openxmlformats.org/markup-compatibility/2006">
          <mc:Choice Requires="x14">
            <control shapeId="31748" r:id="rId8" name="Check Box 4">
              <controlPr defaultSize="0" autoFill="0" autoLine="0" autoPict="0">
                <anchor moveWithCells="1">
                  <from>
                    <xdr:col>0</xdr:col>
                    <xdr:colOff>45720</xdr:colOff>
                    <xdr:row>126</xdr:row>
                    <xdr:rowOff>22860</xdr:rowOff>
                  </from>
                  <to>
                    <xdr:col>3</xdr:col>
                    <xdr:colOff>114300</xdr:colOff>
                    <xdr:row>127</xdr:row>
                    <xdr:rowOff>60960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0</xdr:col>
                    <xdr:colOff>45720</xdr:colOff>
                    <xdr:row>127</xdr:row>
                    <xdr:rowOff>76200</xdr:rowOff>
                  </from>
                  <to>
                    <xdr:col>2</xdr:col>
                    <xdr:colOff>274320</xdr:colOff>
                    <xdr:row>128</xdr:row>
                    <xdr:rowOff>152400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68580</xdr:colOff>
                    <xdr:row>130</xdr:row>
                    <xdr:rowOff>137160</xdr:rowOff>
                  </from>
                  <to>
                    <xdr:col>2</xdr:col>
                    <xdr:colOff>373380</xdr:colOff>
                    <xdr:row>132</xdr:row>
                    <xdr:rowOff>30480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68580</xdr:colOff>
                    <xdr:row>131</xdr:row>
                    <xdr:rowOff>114300</xdr:rowOff>
                  </from>
                  <to>
                    <xdr:col>2</xdr:col>
                    <xdr:colOff>563880</xdr:colOff>
                    <xdr:row>133</xdr:row>
                    <xdr:rowOff>68580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68580</xdr:colOff>
                    <xdr:row>132</xdr:row>
                    <xdr:rowOff>144780</xdr:rowOff>
                  </from>
                  <to>
                    <xdr:col>2</xdr:col>
                    <xdr:colOff>464820</xdr:colOff>
                    <xdr:row>134</xdr:row>
                    <xdr:rowOff>38100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68580</xdr:colOff>
                    <xdr:row>133</xdr:row>
                    <xdr:rowOff>144780</xdr:rowOff>
                  </from>
                  <to>
                    <xdr:col>2</xdr:col>
                    <xdr:colOff>373380</xdr:colOff>
                    <xdr:row>135</xdr:row>
                    <xdr:rowOff>38100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68580</xdr:colOff>
                    <xdr:row>134</xdr:row>
                    <xdr:rowOff>144780</xdr:rowOff>
                  </from>
                  <to>
                    <xdr:col>2</xdr:col>
                    <xdr:colOff>571500</xdr:colOff>
                    <xdr:row>136</xdr:row>
                    <xdr:rowOff>22860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68580</xdr:colOff>
                    <xdr:row>135</xdr:row>
                    <xdr:rowOff>137160</xdr:rowOff>
                  </from>
                  <to>
                    <xdr:col>2</xdr:col>
                    <xdr:colOff>533400</xdr:colOff>
                    <xdr:row>137</xdr:row>
                    <xdr:rowOff>30480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0</xdr:col>
                    <xdr:colOff>30480</xdr:colOff>
                    <xdr:row>83</xdr:row>
                    <xdr:rowOff>137160</xdr:rowOff>
                  </from>
                  <to>
                    <xdr:col>1</xdr:col>
                    <xdr:colOff>502920</xdr:colOff>
                    <xdr:row>85</xdr:row>
                    <xdr:rowOff>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0</xdr:col>
                    <xdr:colOff>30480</xdr:colOff>
                    <xdr:row>85</xdr:row>
                    <xdr:rowOff>152400</xdr:rowOff>
                  </from>
                  <to>
                    <xdr:col>1</xdr:col>
                    <xdr:colOff>502920</xdr:colOff>
                    <xdr:row>86</xdr:row>
                    <xdr:rowOff>152400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0</xdr:col>
                    <xdr:colOff>30480</xdr:colOff>
                    <xdr:row>82</xdr:row>
                    <xdr:rowOff>144780</xdr:rowOff>
                  </from>
                  <to>
                    <xdr:col>1</xdr:col>
                    <xdr:colOff>502920</xdr:colOff>
                    <xdr:row>84</xdr:row>
                    <xdr:rowOff>7620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0</xdr:col>
                    <xdr:colOff>30480</xdr:colOff>
                    <xdr:row>84</xdr:row>
                    <xdr:rowOff>152400</xdr:rowOff>
                  </from>
                  <to>
                    <xdr:col>1</xdr:col>
                    <xdr:colOff>502920</xdr:colOff>
                    <xdr:row>85</xdr:row>
                    <xdr:rowOff>152400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38100</xdr:colOff>
                    <xdr:row>82</xdr:row>
                    <xdr:rowOff>137160</xdr:rowOff>
                  </from>
                  <to>
                    <xdr:col>3</xdr:col>
                    <xdr:colOff>335280</xdr:colOff>
                    <xdr:row>84</xdr:row>
                    <xdr:rowOff>38100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38100</xdr:colOff>
                    <xdr:row>83</xdr:row>
                    <xdr:rowOff>152400</xdr:rowOff>
                  </from>
                  <to>
                    <xdr:col>3</xdr:col>
                    <xdr:colOff>388620</xdr:colOff>
                    <xdr:row>85</xdr:row>
                    <xdr:rowOff>22860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38100</xdr:colOff>
                    <xdr:row>84</xdr:row>
                    <xdr:rowOff>144780</xdr:rowOff>
                  </from>
                  <to>
                    <xdr:col>2</xdr:col>
                    <xdr:colOff>563880</xdr:colOff>
                    <xdr:row>86</xdr:row>
                    <xdr:rowOff>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4</xdr:col>
                    <xdr:colOff>22860</xdr:colOff>
                    <xdr:row>84</xdr:row>
                    <xdr:rowOff>144780</xdr:rowOff>
                  </from>
                  <to>
                    <xdr:col>5</xdr:col>
                    <xdr:colOff>457200</xdr:colOff>
                    <xdr:row>86</xdr:row>
                    <xdr:rowOff>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4</xdr:col>
                    <xdr:colOff>22860</xdr:colOff>
                    <xdr:row>82</xdr:row>
                    <xdr:rowOff>121920</xdr:rowOff>
                  </from>
                  <to>
                    <xdr:col>6</xdr:col>
                    <xdr:colOff>60960</xdr:colOff>
                    <xdr:row>84</xdr:row>
                    <xdr:rowOff>45720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4</xdr:col>
                    <xdr:colOff>22860</xdr:colOff>
                    <xdr:row>83</xdr:row>
                    <xdr:rowOff>137160</xdr:rowOff>
                  </from>
                  <to>
                    <xdr:col>5</xdr:col>
                    <xdr:colOff>457200</xdr:colOff>
                    <xdr:row>85</xdr:row>
                    <xdr:rowOff>38100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4</xdr:col>
                    <xdr:colOff>22860</xdr:colOff>
                    <xdr:row>85</xdr:row>
                    <xdr:rowOff>121920</xdr:rowOff>
                  </from>
                  <to>
                    <xdr:col>5</xdr:col>
                    <xdr:colOff>457200</xdr:colOff>
                    <xdr:row>87</xdr:row>
                    <xdr:rowOff>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0</xdr:col>
                    <xdr:colOff>0</xdr:colOff>
                    <xdr:row>89</xdr:row>
                    <xdr:rowOff>152400</xdr:rowOff>
                  </from>
                  <to>
                    <xdr:col>1</xdr:col>
                    <xdr:colOff>480060</xdr:colOff>
                    <xdr:row>90</xdr:row>
                    <xdr:rowOff>137160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0</xdr:col>
                    <xdr:colOff>0</xdr:colOff>
                    <xdr:row>88</xdr:row>
                    <xdr:rowOff>0</xdr:rowOff>
                  </from>
                  <to>
                    <xdr:col>1</xdr:col>
                    <xdr:colOff>678180</xdr:colOff>
                    <xdr:row>89</xdr:row>
                    <xdr:rowOff>0</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0</xdr:col>
                    <xdr:colOff>0</xdr:colOff>
                    <xdr:row>89</xdr:row>
                    <xdr:rowOff>0</xdr:rowOff>
                  </from>
                  <to>
                    <xdr:col>1</xdr:col>
                    <xdr:colOff>480060</xdr:colOff>
                    <xdr:row>89</xdr:row>
                    <xdr:rowOff>152400</xdr:rowOff>
                  </to>
                </anchor>
              </controlPr>
            </control>
          </mc:Choice>
        </mc:AlternateContent>
        <mc:AlternateContent xmlns:mc="http://schemas.openxmlformats.org/markup-compatibility/2006">
          <mc:Choice Requires="x14">
            <control shapeId="31772" r:id="rId30" name="Check Box 28">
              <controlPr defaultSize="0" autoFill="0" autoLine="0" autoPict="0">
                <anchor moveWithCells="1">
                  <from>
                    <xdr:col>0</xdr:col>
                    <xdr:colOff>114300</xdr:colOff>
                    <xdr:row>131</xdr:row>
                    <xdr:rowOff>7620</xdr:rowOff>
                  </from>
                  <to>
                    <xdr:col>0</xdr:col>
                    <xdr:colOff>678180</xdr:colOff>
                    <xdr:row>132</xdr:row>
                    <xdr:rowOff>0</xdr:rowOff>
                  </to>
                </anchor>
              </controlPr>
            </control>
          </mc:Choice>
        </mc:AlternateContent>
        <mc:AlternateContent xmlns:mc="http://schemas.openxmlformats.org/markup-compatibility/2006">
          <mc:Choice Requires="x14">
            <control shapeId="31773" r:id="rId31" name="Check Box 29">
              <controlPr defaultSize="0" autoFill="0" autoLine="0" autoPict="0">
                <anchor moveWithCells="1">
                  <from>
                    <xdr:col>0</xdr:col>
                    <xdr:colOff>114300</xdr:colOff>
                    <xdr:row>132</xdr:row>
                    <xdr:rowOff>7620</xdr:rowOff>
                  </from>
                  <to>
                    <xdr:col>0</xdr:col>
                    <xdr:colOff>678180</xdr:colOff>
                    <xdr:row>133</xdr:row>
                    <xdr:rowOff>0</xdr:rowOff>
                  </to>
                </anchor>
              </controlPr>
            </control>
          </mc:Choice>
        </mc:AlternateContent>
        <mc:AlternateContent xmlns:mc="http://schemas.openxmlformats.org/markup-compatibility/2006">
          <mc:Choice Requires="x14">
            <control shapeId="31774" r:id="rId32" name="Check Box 30">
              <controlPr defaultSize="0" autoFill="0" autoLine="0" autoPict="0">
                <anchor moveWithCells="1">
                  <from>
                    <xdr:col>0</xdr:col>
                    <xdr:colOff>114300</xdr:colOff>
                    <xdr:row>133</xdr:row>
                    <xdr:rowOff>7620</xdr:rowOff>
                  </from>
                  <to>
                    <xdr:col>0</xdr:col>
                    <xdr:colOff>678180</xdr:colOff>
                    <xdr:row>134</xdr:row>
                    <xdr:rowOff>0</xdr:rowOff>
                  </to>
                </anchor>
              </controlPr>
            </control>
          </mc:Choice>
        </mc:AlternateContent>
        <mc:AlternateContent xmlns:mc="http://schemas.openxmlformats.org/markup-compatibility/2006">
          <mc:Choice Requires="x14">
            <control shapeId="31775" r:id="rId33" name="Check Box 31">
              <controlPr defaultSize="0" autoFill="0" autoLine="0" autoPict="0">
                <anchor moveWithCells="1">
                  <from>
                    <xdr:col>0</xdr:col>
                    <xdr:colOff>114300</xdr:colOff>
                    <xdr:row>134</xdr:row>
                    <xdr:rowOff>7620</xdr:rowOff>
                  </from>
                  <to>
                    <xdr:col>0</xdr:col>
                    <xdr:colOff>678180</xdr:colOff>
                    <xdr:row>135</xdr:row>
                    <xdr:rowOff>0</xdr:rowOff>
                  </to>
                </anchor>
              </controlPr>
            </control>
          </mc:Choice>
        </mc:AlternateContent>
        <mc:AlternateContent xmlns:mc="http://schemas.openxmlformats.org/markup-compatibility/2006">
          <mc:Choice Requires="x14">
            <control shapeId="31776" r:id="rId34" name="Check Box 32">
              <controlPr defaultSize="0" autoFill="0" autoLine="0" autoPict="0">
                <anchor moveWithCells="1">
                  <from>
                    <xdr:col>1</xdr:col>
                    <xdr:colOff>137160</xdr:colOff>
                    <xdr:row>131</xdr:row>
                    <xdr:rowOff>7620</xdr:rowOff>
                  </from>
                  <to>
                    <xdr:col>1</xdr:col>
                    <xdr:colOff>693420</xdr:colOff>
                    <xdr:row>132</xdr:row>
                    <xdr:rowOff>0</xdr:rowOff>
                  </to>
                </anchor>
              </controlPr>
            </control>
          </mc:Choice>
        </mc:AlternateContent>
        <mc:AlternateContent xmlns:mc="http://schemas.openxmlformats.org/markup-compatibility/2006">
          <mc:Choice Requires="x14">
            <control shapeId="31778" r:id="rId35" name="Check Box 34">
              <controlPr defaultSize="0" autoFill="0" autoLine="0" autoPict="0">
                <anchor moveWithCells="1">
                  <from>
                    <xdr:col>1</xdr:col>
                    <xdr:colOff>137160</xdr:colOff>
                    <xdr:row>132</xdr:row>
                    <xdr:rowOff>7620</xdr:rowOff>
                  </from>
                  <to>
                    <xdr:col>1</xdr:col>
                    <xdr:colOff>693420</xdr:colOff>
                    <xdr:row>133</xdr:row>
                    <xdr:rowOff>0</xdr:rowOff>
                  </to>
                </anchor>
              </controlPr>
            </control>
          </mc:Choice>
        </mc:AlternateContent>
        <mc:AlternateContent xmlns:mc="http://schemas.openxmlformats.org/markup-compatibility/2006">
          <mc:Choice Requires="x14">
            <control shapeId="31779" r:id="rId36" name="Check Box 35">
              <controlPr defaultSize="0" autoFill="0" autoLine="0" autoPict="0">
                <anchor moveWithCells="1">
                  <from>
                    <xdr:col>1</xdr:col>
                    <xdr:colOff>137160</xdr:colOff>
                    <xdr:row>133</xdr:row>
                    <xdr:rowOff>7620</xdr:rowOff>
                  </from>
                  <to>
                    <xdr:col>1</xdr:col>
                    <xdr:colOff>693420</xdr:colOff>
                    <xdr:row>134</xdr:row>
                    <xdr:rowOff>0</xdr:rowOff>
                  </to>
                </anchor>
              </controlPr>
            </control>
          </mc:Choice>
        </mc:AlternateContent>
        <mc:AlternateContent xmlns:mc="http://schemas.openxmlformats.org/markup-compatibility/2006">
          <mc:Choice Requires="x14">
            <control shapeId="31780" r:id="rId37" name="Check Box 36">
              <controlPr defaultSize="0" autoFill="0" autoLine="0" autoPict="0">
                <anchor moveWithCells="1">
                  <from>
                    <xdr:col>1</xdr:col>
                    <xdr:colOff>137160</xdr:colOff>
                    <xdr:row>134</xdr:row>
                    <xdr:rowOff>7620</xdr:rowOff>
                  </from>
                  <to>
                    <xdr:col>1</xdr:col>
                    <xdr:colOff>693420</xdr:colOff>
                    <xdr:row>135</xdr:row>
                    <xdr:rowOff>0</xdr:rowOff>
                  </to>
                </anchor>
              </controlPr>
            </control>
          </mc:Choice>
        </mc:AlternateContent>
        <mc:AlternateContent xmlns:mc="http://schemas.openxmlformats.org/markup-compatibility/2006">
          <mc:Choice Requires="x14">
            <control shapeId="31781" r:id="rId38" name="Check Box 37">
              <controlPr defaultSize="0" autoFill="0" autoLine="0" autoPict="0">
                <anchor moveWithCells="1">
                  <from>
                    <xdr:col>3</xdr:col>
                    <xdr:colOff>137160</xdr:colOff>
                    <xdr:row>131</xdr:row>
                    <xdr:rowOff>7620</xdr:rowOff>
                  </from>
                  <to>
                    <xdr:col>3</xdr:col>
                    <xdr:colOff>693420</xdr:colOff>
                    <xdr:row>132</xdr:row>
                    <xdr:rowOff>0</xdr:rowOff>
                  </to>
                </anchor>
              </controlPr>
            </control>
          </mc:Choice>
        </mc:AlternateContent>
        <mc:AlternateContent xmlns:mc="http://schemas.openxmlformats.org/markup-compatibility/2006">
          <mc:Choice Requires="x14">
            <control shapeId="31782" r:id="rId39" name="Check Box 38">
              <controlPr defaultSize="0" autoFill="0" autoLine="0" autoPict="0">
                <anchor moveWithCells="1">
                  <from>
                    <xdr:col>3</xdr:col>
                    <xdr:colOff>137160</xdr:colOff>
                    <xdr:row>132</xdr:row>
                    <xdr:rowOff>7620</xdr:rowOff>
                  </from>
                  <to>
                    <xdr:col>3</xdr:col>
                    <xdr:colOff>693420</xdr:colOff>
                    <xdr:row>133</xdr:row>
                    <xdr:rowOff>0</xdr:rowOff>
                  </to>
                </anchor>
              </controlPr>
            </control>
          </mc:Choice>
        </mc:AlternateContent>
        <mc:AlternateContent xmlns:mc="http://schemas.openxmlformats.org/markup-compatibility/2006">
          <mc:Choice Requires="x14">
            <control shapeId="31783" r:id="rId40" name="Check Box 39">
              <controlPr defaultSize="0" autoFill="0" autoLine="0" autoPict="0">
                <anchor moveWithCells="1">
                  <from>
                    <xdr:col>3</xdr:col>
                    <xdr:colOff>137160</xdr:colOff>
                    <xdr:row>133</xdr:row>
                    <xdr:rowOff>7620</xdr:rowOff>
                  </from>
                  <to>
                    <xdr:col>3</xdr:col>
                    <xdr:colOff>693420</xdr:colOff>
                    <xdr:row>134</xdr:row>
                    <xdr:rowOff>0</xdr:rowOff>
                  </to>
                </anchor>
              </controlPr>
            </control>
          </mc:Choice>
        </mc:AlternateContent>
        <mc:AlternateContent xmlns:mc="http://schemas.openxmlformats.org/markup-compatibility/2006">
          <mc:Choice Requires="x14">
            <control shapeId="31784" r:id="rId41" name="Check Box 40">
              <controlPr defaultSize="0" autoFill="0" autoLine="0" autoPict="0">
                <anchor moveWithCells="1">
                  <from>
                    <xdr:col>3</xdr:col>
                    <xdr:colOff>137160</xdr:colOff>
                    <xdr:row>134</xdr:row>
                    <xdr:rowOff>7620</xdr:rowOff>
                  </from>
                  <to>
                    <xdr:col>3</xdr:col>
                    <xdr:colOff>693420</xdr:colOff>
                    <xdr:row>135</xdr:row>
                    <xdr:rowOff>0</xdr:rowOff>
                  </to>
                </anchor>
              </controlPr>
            </control>
          </mc:Choice>
        </mc:AlternateContent>
        <mc:AlternateContent xmlns:mc="http://schemas.openxmlformats.org/markup-compatibility/2006">
          <mc:Choice Requires="x14">
            <control shapeId="31785" r:id="rId42" name="Check Box 41">
              <controlPr defaultSize="0" autoFill="0" autoLine="0" autoPict="0">
                <anchor moveWithCells="1">
                  <from>
                    <xdr:col>3</xdr:col>
                    <xdr:colOff>137160</xdr:colOff>
                    <xdr:row>135</xdr:row>
                    <xdr:rowOff>7620</xdr:rowOff>
                  </from>
                  <to>
                    <xdr:col>3</xdr:col>
                    <xdr:colOff>693420</xdr:colOff>
                    <xdr:row>136</xdr:row>
                    <xdr:rowOff>0</xdr:rowOff>
                  </to>
                </anchor>
              </controlPr>
            </control>
          </mc:Choice>
        </mc:AlternateContent>
        <mc:AlternateContent xmlns:mc="http://schemas.openxmlformats.org/markup-compatibility/2006">
          <mc:Choice Requires="x14">
            <control shapeId="31786" r:id="rId43" name="Check Box 42">
              <controlPr defaultSize="0" autoFill="0" autoLine="0" autoPict="0">
                <anchor moveWithCells="1">
                  <from>
                    <xdr:col>4</xdr:col>
                    <xdr:colOff>137160</xdr:colOff>
                    <xdr:row>131</xdr:row>
                    <xdr:rowOff>7620</xdr:rowOff>
                  </from>
                  <to>
                    <xdr:col>4</xdr:col>
                    <xdr:colOff>693420</xdr:colOff>
                    <xdr:row>132</xdr:row>
                    <xdr:rowOff>0</xdr:rowOff>
                  </to>
                </anchor>
              </controlPr>
            </control>
          </mc:Choice>
        </mc:AlternateContent>
        <mc:AlternateContent xmlns:mc="http://schemas.openxmlformats.org/markup-compatibility/2006">
          <mc:Choice Requires="x14">
            <control shapeId="31787" r:id="rId44" name="Check Box 43">
              <controlPr defaultSize="0" autoFill="0" autoLine="0" autoPict="0">
                <anchor moveWithCells="1">
                  <from>
                    <xdr:col>4</xdr:col>
                    <xdr:colOff>137160</xdr:colOff>
                    <xdr:row>132</xdr:row>
                    <xdr:rowOff>7620</xdr:rowOff>
                  </from>
                  <to>
                    <xdr:col>4</xdr:col>
                    <xdr:colOff>693420</xdr:colOff>
                    <xdr:row>133</xdr:row>
                    <xdr:rowOff>0</xdr:rowOff>
                  </to>
                </anchor>
              </controlPr>
            </control>
          </mc:Choice>
        </mc:AlternateContent>
        <mc:AlternateContent xmlns:mc="http://schemas.openxmlformats.org/markup-compatibility/2006">
          <mc:Choice Requires="x14">
            <control shapeId="31788" r:id="rId45" name="Check Box 44">
              <controlPr defaultSize="0" autoFill="0" autoLine="0" autoPict="0">
                <anchor moveWithCells="1">
                  <from>
                    <xdr:col>4</xdr:col>
                    <xdr:colOff>137160</xdr:colOff>
                    <xdr:row>133</xdr:row>
                    <xdr:rowOff>7620</xdr:rowOff>
                  </from>
                  <to>
                    <xdr:col>5</xdr:col>
                    <xdr:colOff>502920</xdr:colOff>
                    <xdr:row>133</xdr:row>
                    <xdr:rowOff>152400</xdr:rowOff>
                  </to>
                </anchor>
              </controlPr>
            </control>
          </mc:Choice>
        </mc:AlternateContent>
        <mc:AlternateContent xmlns:mc="http://schemas.openxmlformats.org/markup-compatibility/2006">
          <mc:Choice Requires="x14">
            <control shapeId="31794" r:id="rId46" name="Check Box 50">
              <controlPr defaultSize="0" autoFill="0" autoLine="0" autoPict="0">
                <anchor moveWithCells="1">
                  <from>
                    <xdr:col>0</xdr:col>
                    <xdr:colOff>0</xdr:colOff>
                    <xdr:row>160</xdr:row>
                    <xdr:rowOff>144780</xdr:rowOff>
                  </from>
                  <to>
                    <xdr:col>1</xdr:col>
                    <xdr:colOff>480060</xdr:colOff>
                    <xdr:row>161</xdr:row>
                    <xdr:rowOff>152400</xdr:rowOff>
                  </to>
                </anchor>
              </controlPr>
            </control>
          </mc:Choice>
        </mc:AlternateContent>
        <mc:AlternateContent xmlns:mc="http://schemas.openxmlformats.org/markup-compatibility/2006">
          <mc:Choice Requires="x14">
            <control shapeId="31796" r:id="rId47" name="Check Box 52">
              <controlPr defaultSize="0" autoFill="0" autoLine="0" autoPict="0">
                <anchor moveWithCells="1">
                  <from>
                    <xdr:col>0</xdr:col>
                    <xdr:colOff>0</xdr:colOff>
                    <xdr:row>159</xdr:row>
                    <xdr:rowOff>137160</xdr:rowOff>
                  </from>
                  <to>
                    <xdr:col>1</xdr:col>
                    <xdr:colOff>541020</xdr:colOff>
                    <xdr:row>161</xdr:row>
                    <xdr:rowOff>30480</xdr:rowOff>
                  </to>
                </anchor>
              </controlPr>
            </control>
          </mc:Choice>
        </mc:AlternateContent>
        <mc:AlternateContent xmlns:mc="http://schemas.openxmlformats.org/markup-compatibility/2006">
          <mc:Choice Requires="x14">
            <control shapeId="31798" r:id="rId48" name="Check Box 54">
              <controlPr defaultSize="0" autoFill="0" autoLine="0" autoPict="0">
                <anchor moveWithCells="1">
                  <from>
                    <xdr:col>0</xdr:col>
                    <xdr:colOff>0</xdr:colOff>
                    <xdr:row>161</xdr:row>
                    <xdr:rowOff>121920</xdr:rowOff>
                  </from>
                  <to>
                    <xdr:col>1</xdr:col>
                    <xdr:colOff>480060</xdr:colOff>
                    <xdr:row>163</xdr:row>
                    <xdr:rowOff>7620</xdr:rowOff>
                  </to>
                </anchor>
              </controlPr>
            </control>
          </mc:Choice>
        </mc:AlternateContent>
        <mc:AlternateContent xmlns:mc="http://schemas.openxmlformats.org/markup-compatibility/2006">
          <mc:Choice Requires="x14">
            <control shapeId="31799" r:id="rId49" name="Check Box 55">
              <controlPr defaultSize="0" autoFill="0" autoLine="0" autoPict="0">
                <anchor moveWithCells="1">
                  <from>
                    <xdr:col>2</xdr:col>
                    <xdr:colOff>7620</xdr:colOff>
                    <xdr:row>160</xdr:row>
                    <xdr:rowOff>137160</xdr:rowOff>
                  </from>
                  <to>
                    <xdr:col>3</xdr:col>
                    <xdr:colOff>365760</xdr:colOff>
                    <xdr:row>162</xdr:row>
                    <xdr:rowOff>30480</xdr:rowOff>
                  </to>
                </anchor>
              </controlPr>
            </control>
          </mc:Choice>
        </mc:AlternateContent>
        <mc:AlternateContent xmlns:mc="http://schemas.openxmlformats.org/markup-compatibility/2006">
          <mc:Choice Requires="x14">
            <control shapeId="31800" r:id="rId50" name="Check Box 56">
              <controlPr defaultSize="0" autoFill="0" autoLine="0" autoPict="0">
                <anchor moveWithCells="1">
                  <from>
                    <xdr:col>2</xdr:col>
                    <xdr:colOff>7620</xdr:colOff>
                    <xdr:row>159</xdr:row>
                    <xdr:rowOff>152400</xdr:rowOff>
                  </from>
                  <to>
                    <xdr:col>3</xdr:col>
                    <xdr:colOff>365760</xdr:colOff>
                    <xdr:row>160</xdr:row>
                    <xdr:rowOff>160020</xdr:rowOff>
                  </to>
                </anchor>
              </controlPr>
            </control>
          </mc:Choice>
        </mc:AlternateContent>
        <mc:AlternateContent xmlns:mc="http://schemas.openxmlformats.org/markup-compatibility/2006">
          <mc:Choice Requires="x14">
            <control shapeId="31801" r:id="rId51" name="Check Box 57">
              <controlPr defaultSize="0" autoFill="0" autoLine="0" autoPict="0">
                <anchor moveWithCells="1">
                  <from>
                    <xdr:col>2</xdr:col>
                    <xdr:colOff>7620</xdr:colOff>
                    <xdr:row>161</xdr:row>
                    <xdr:rowOff>152400</xdr:rowOff>
                  </from>
                  <to>
                    <xdr:col>3</xdr:col>
                    <xdr:colOff>502920</xdr:colOff>
                    <xdr:row>163</xdr:row>
                    <xdr:rowOff>7620</xdr:rowOff>
                  </to>
                </anchor>
              </controlPr>
            </control>
          </mc:Choice>
        </mc:AlternateContent>
        <mc:AlternateContent xmlns:mc="http://schemas.openxmlformats.org/markup-compatibility/2006">
          <mc:Choice Requires="x14">
            <control shapeId="31803" r:id="rId52" name="Check Box 59">
              <controlPr defaultSize="0" autoFill="0" autoLine="0" autoPict="0">
                <anchor moveWithCells="1">
                  <from>
                    <xdr:col>3</xdr:col>
                    <xdr:colOff>45720</xdr:colOff>
                    <xdr:row>164</xdr:row>
                    <xdr:rowOff>0</xdr:rowOff>
                  </from>
                  <to>
                    <xdr:col>3</xdr:col>
                    <xdr:colOff>609600</xdr:colOff>
                    <xdr:row>164</xdr:row>
                    <xdr:rowOff>152400</xdr:rowOff>
                  </to>
                </anchor>
              </controlPr>
            </control>
          </mc:Choice>
        </mc:AlternateContent>
        <mc:AlternateContent xmlns:mc="http://schemas.openxmlformats.org/markup-compatibility/2006">
          <mc:Choice Requires="x14">
            <control shapeId="31804" r:id="rId53" name="Check Box 60">
              <controlPr defaultSize="0" autoFill="0" autoLine="0" autoPict="0">
                <anchor moveWithCells="1">
                  <from>
                    <xdr:col>3</xdr:col>
                    <xdr:colOff>45720</xdr:colOff>
                    <xdr:row>165</xdr:row>
                    <xdr:rowOff>0</xdr:rowOff>
                  </from>
                  <to>
                    <xdr:col>3</xdr:col>
                    <xdr:colOff>609600</xdr:colOff>
                    <xdr:row>165</xdr:row>
                    <xdr:rowOff>152400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0</xdr:col>
                    <xdr:colOff>0</xdr:colOff>
                    <xdr:row>158</xdr:row>
                    <xdr:rowOff>152400</xdr:rowOff>
                  </from>
                  <to>
                    <xdr:col>1</xdr:col>
                    <xdr:colOff>480060</xdr:colOff>
                    <xdr:row>160</xdr:row>
                    <xdr:rowOff>7620</xdr:rowOff>
                  </to>
                </anchor>
              </controlPr>
            </control>
          </mc:Choice>
        </mc:AlternateContent>
        <mc:AlternateContent xmlns:mc="http://schemas.openxmlformats.org/markup-compatibility/2006">
          <mc:Choice Requires="x14">
            <control shapeId="31797" r:id="rId55" name="Check Box 53">
              <controlPr defaultSize="0" autoFill="0" autoLine="0" autoPict="0">
                <anchor moveWithCells="1">
                  <from>
                    <xdr:col>2</xdr:col>
                    <xdr:colOff>7620</xdr:colOff>
                    <xdr:row>158</xdr:row>
                    <xdr:rowOff>152400</xdr:rowOff>
                  </from>
                  <to>
                    <xdr:col>3</xdr:col>
                    <xdr:colOff>365760</xdr:colOff>
                    <xdr:row>159</xdr:row>
                    <xdr:rowOff>152400</xdr:rowOff>
                  </to>
                </anchor>
              </controlPr>
            </control>
          </mc:Choice>
        </mc:AlternateContent>
        <mc:AlternateContent xmlns:mc="http://schemas.openxmlformats.org/markup-compatibility/2006">
          <mc:Choice Requires="x14">
            <control shapeId="31802" r:id="rId56" name="Check Box 58">
              <controlPr defaultSize="0" autoFill="0" autoLine="0" autoPict="0">
                <anchor moveWithCells="1">
                  <from>
                    <xdr:col>4</xdr:col>
                    <xdr:colOff>30480</xdr:colOff>
                    <xdr:row>158</xdr:row>
                    <xdr:rowOff>137160</xdr:rowOff>
                  </from>
                  <to>
                    <xdr:col>5</xdr:col>
                    <xdr:colOff>464820</xdr:colOff>
                    <xdr:row>160</xdr:row>
                    <xdr:rowOff>7620</xdr:rowOff>
                  </to>
                </anchor>
              </controlPr>
            </control>
          </mc:Choice>
        </mc:AlternateContent>
        <mc:AlternateContent xmlns:mc="http://schemas.openxmlformats.org/markup-compatibility/2006">
          <mc:Choice Requires="x14">
            <control shapeId="6" r:id="rId57" name="Check Box 72">
              <controlPr defaultSize="0" autoFill="0" autoLine="0" autoPict="0">
                <anchor moveWithCells="1">
                  <from>
                    <xdr:col>1</xdr:col>
                    <xdr:colOff>754380</xdr:colOff>
                    <xdr:row>293</xdr:row>
                    <xdr:rowOff>144780</xdr:rowOff>
                  </from>
                  <to>
                    <xdr:col>2</xdr:col>
                    <xdr:colOff>297180</xdr:colOff>
                    <xdr:row>295</xdr:row>
                    <xdr:rowOff>38100</xdr:rowOff>
                  </to>
                </anchor>
              </controlPr>
            </control>
          </mc:Choice>
        </mc:AlternateContent>
        <mc:AlternateContent xmlns:mc="http://schemas.openxmlformats.org/markup-compatibility/2006">
          <mc:Choice Requires="x14">
            <control shapeId="7" r:id="rId58" name="Check Box 73">
              <controlPr defaultSize="0" autoFill="0" autoLine="0" autoPict="0">
                <anchor moveWithCells="1">
                  <from>
                    <xdr:col>1</xdr:col>
                    <xdr:colOff>754380</xdr:colOff>
                    <xdr:row>296</xdr:row>
                    <xdr:rowOff>144780</xdr:rowOff>
                  </from>
                  <to>
                    <xdr:col>2</xdr:col>
                    <xdr:colOff>297180</xdr:colOff>
                    <xdr:row>298</xdr:row>
                    <xdr:rowOff>38100</xdr:rowOff>
                  </to>
                </anchor>
              </controlPr>
            </control>
          </mc:Choice>
        </mc:AlternateContent>
        <mc:AlternateContent xmlns:mc="http://schemas.openxmlformats.org/markup-compatibility/2006">
          <mc:Choice Requires="x14">
            <control shapeId="31818" r:id="rId59" name="Check Box 74">
              <controlPr defaultSize="0" autoFill="0" autoLine="0" autoPict="0">
                <anchor moveWithCells="1">
                  <from>
                    <xdr:col>1</xdr:col>
                    <xdr:colOff>754380</xdr:colOff>
                    <xdr:row>303</xdr:row>
                    <xdr:rowOff>144780</xdr:rowOff>
                  </from>
                  <to>
                    <xdr:col>2</xdr:col>
                    <xdr:colOff>297180</xdr:colOff>
                    <xdr:row>305</xdr:row>
                    <xdr:rowOff>38100</xdr:rowOff>
                  </to>
                </anchor>
              </controlPr>
            </control>
          </mc:Choice>
        </mc:AlternateContent>
        <mc:AlternateContent xmlns:mc="http://schemas.openxmlformats.org/markup-compatibility/2006">
          <mc:Choice Requires="x14">
            <control shapeId="31819" r:id="rId60" name="Check Box 75">
              <controlPr defaultSize="0" autoFill="0" autoLine="0" autoPict="0">
                <anchor moveWithCells="1">
                  <from>
                    <xdr:col>2</xdr:col>
                    <xdr:colOff>0</xdr:colOff>
                    <xdr:row>310</xdr:row>
                    <xdr:rowOff>0</xdr:rowOff>
                  </from>
                  <to>
                    <xdr:col>2</xdr:col>
                    <xdr:colOff>304800</xdr:colOff>
                    <xdr:row>310</xdr:row>
                    <xdr:rowOff>220980</xdr:rowOff>
                  </to>
                </anchor>
              </controlPr>
            </control>
          </mc:Choice>
        </mc:AlternateContent>
        <mc:AlternateContent xmlns:mc="http://schemas.openxmlformats.org/markup-compatibility/2006">
          <mc:Choice Requires="x14">
            <control shapeId="31820" r:id="rId61" name="Check Box 76">
              <controlPr defaultSize="0" autoFill="0" autoLine="0" autoPict="0">
                <anchor moveWithCells="1">
                  <from>
                    <xdr:col>2</xdr:col>
                    <xdr:colOff>0</xdr:colOff>
                    <xdr:row>314</xdr:row>
                    <xdr:rowOff>137160</xdr:rowOff>
                  </from>
                  <to>
                    <xdr:col>2</xdr:col>
                    <xdr:colOff>304800</xdr:colOff>
                    <xdr:row>316</xdr:row>
                    <xdr:rowOff>30480</xdr:rowOff>
                  </to>
                </anchor>
              </controlPr>
            </control>
          </mc:Choice>
        </mc:AlternateContent>
        <mc:AlternateContent xmlns:mc="http://schemas.openxmlformats.org/markup-compatibility/2006">
          <mc:Choice Requires="x14">
            <control shapeId="31821" r:id="rId62" name="Check Box 77">
              <controlPr defaultSize="0" autoFill="0" autoLine="0" autoPict="0">
                <anchor moveWithCells="1">
                  <from>
                    <xdr:col>1</xdr:col>
                    <xdr:colOff>754380</xdr:colOff>
                    <xdr:row>319</xdr:row>
                    <xdr:rowOff>144780</xdr:rowOff>
                  </from>
                  <to>
                    <xdr:col>2</xdr:col>
                    <xdr:colOff>297180</xdr:colOff>
                    <xdr:row>321</xdr:row>
                    <xdr:rowOff>38100</xdr:rowOff>
                  </to>
                </anchor>
              </controlPr>
            </control>
          </mc:Choice>
        </mc:AlternateContent>
        <mc:AlternateContent xmlns:mc="http://schemas.openxmlformats.org/markup-compatibility/2006">
          <mc:Choice Requires="x14">
            <control shapeId="31822" r:id="rId63" name="Check Box 78">
              <controlPr defaultSize="0" autoFill="0" autoLine="0" autoPict="0">
                <anchor moveWithCells="1">
                  <from>
                    <xdr:col>2</xdr:col>
                    <xdr:colOff>0</xdr:colOff>
                    <xdr:row>328</xdr:row>
                    <xdr:rowOff>152400</xdr:rowOff>
                  </from>
                  <to>
                    <xdr:col>2</xdr:col>
                    <xdr:colOff>304800</xdr:colOff>
                    <xdr:row>330</xdr:row>
                    <xdr:rowOff>45720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5:F706"/>
  <sheetViews>
    <sheetView zoomScaleNormal="100" workbookViewId="0"/>
  </sheetViews>
  <sheetFormatPr baseColWidth="10" defaultColWidth="11.44140625" defaultRowHeight="13.2"/>
  <cols>
    <col min="1" max="2" width="11.44140625" style="290"/>
    <col min="3" max="3" width="12.109375" style="290" customWidth="1"/>
    <col min="4" max="4" width="12.5546875" style="290" customWidth="1"/>
    <col min="5" max="5" width="12.6640625" style="290" customWidth="1"/>
    <col min="6" max="6" width="12.88671875" style="290" customWidth="1"/>
    <col min="7" max="16384" width="11.44140625" style="290"/>
  </cols>
  <sheetData>
    <row r="5" spans="1:6">
      <c r="A5" s="696" t="s">
        <v>640</v>
      </c>
      <c r="B5" s="697"/>
      <c r="C5" s="697"/>
      <c r="D5" s="697"/>
      <c r="E5" s="697"/>
      <c r="F5" s="698"/>
    </row>
    <row r="6" spans="1:6">
      <c r="A6" s="708" t="s">
        <v>641</v>
      </c>
      <c r="B6" s="626"/>
      <c r="C6" s="626"/>
      <c r="D6" s="709"/>
      <c r="E6" s="626" t="s">
        <v>642</v>
      </c>
      <c r="F6" s="709"/>
    </row>
    <row r="7" spans="1:6">
      <c r="A7" s="699"/>
      <c r="B7" s="700"/>
      <c r="C7" s="700"/>
      <c r="D7" s="701"/>
      <c r="E7" s="627"/>
      <c r="F7" s="705"/>
    </row>
    <row r="8" spans="1:6">
      <c r="A8" s="702"/>
      <c r="B8" s="703"/>
      <c r="C8" s="703"/>
      <c r="D8" s="704"/>
      <c r="E8" s="706"/>
      <c r="F8" s="707"/>
    </row>
    <row r="10" spans="1:6">
      <c r="A10" s="696" t="s">
        <v>643</v>
      </c>
      <c r="B10" s="697"/>
      <c r="C10" s="697"/>
      <c r="D10" s="697"/>
      <c r="E10" s="697"/>
      <c r="F10" s="698"/>
    </row>
    <row r="11" spans="1:6">
      <c r="A11" s="708" t="s">
        <v>644</v>
      </c>
      <c r="B11" s="626"/>
      <c r="C11" s="626"/>
      <c r="D11" s="709"/>
      <c r="E11" s="626" t="s">
        <v>645</v>
      </c>
      <c r="F11" s="709"/>
    </row>
    <row r="12" spans="1:6">
      <c r="A12" s="708"/>
      <c r="B12" s="626"/>
      <c r="C12" s="626"/>
      <c r="D12" s="709"/>
      <c r="E12" s="626"/>
      <c r="F12" s="709"/>
    </row>
    <row r="13" spans="1:6">
      <c r="A13" s="746"/>
      <c r="B13" s="747"/>
      <c r="C13" s="747"/>
      <c r="D13" s="748"/>
      <c r="E13" s="747"/>
      <c r="F13" s="748"/>
    </row>
    <row r="14" spans="1:6">
      <c r="A14" s="708" t="s">
        <v>646</v>
      </c>
      <c r="B14" s="626"/>
      <c r="C14" s="626"/>
      <c r="D14" s="626"/>
      <c r="E14" s="626"/>
      <c r="F14" s="709"/>
    </row>
    <row r="15" spans="1:6">
      <c r="A15" s="708"/>
      <c r="B15" s="626"/>
      <c r="C15" s="626"/>
      <c r="D15" s="626"/>
      <c r="E15" s="626"/>
      <c r="F15" s="709"/>
    </row>
    <row r="16" spans="1:6">
      <c r="A16" s="746"/>
      <c r="B16" s="747"/>
      <c r="C16" s="747"/>
      <c r="D16" s="747"/>
      <c r="E16" s="747"/>
      <c r="F16" s="748"/>
    </row>
    <row r="17" spans="1:6">
      <c r="A17" s="743" t="s">
        <v>647</v>
      </c>
      <c r="B17" s="744"/>
      <c r="C17" s="743" t="s">
        <v>648</v>
      </c>
      <c r="D17" s="744"/>
      <c r="E17" s="626" t="s">
        <v>649</v>
      </c>
      <c r="F17" s="709"/>
    </row>
    <row r="18" spans="1:6">
      <c r="A18" s="741"/>
      <c r="B18" s="705"/>
      <c r="C18" s="741"/>
      <c r="D18" s="705"/>
      <c r="E18" s="627"/>
      <c r="F18" s="705"/>
    </row>
    <row r="19" spans="1:6">
      <c r="A19" s="742"/>
      <c r="B19" s="707"/>
      <c r="C19" s="742"/>
      <c r="D19" s="707"/>
      <c r="E19" s="706"/>
      <c r="F19" s="707"/>
    </row>
    <row r="20" spans="1:6">
      <c r="A20" s="743" t="s">
        <v>242</v>
      </c>
      <c r="B20" s="745"/>
      <c r="C20" s="745"/>
      <c r="D20" s="744"/>
      <c r="E20" s="626" t="s">
        <v>239</v>
      </c>
      <c r="F20" s="709"/>
    </row>
    <row r="21" spans="1:6">
      <c r="A21" s="741"/>
      <c r="B21" s="627"/>
      <c r="C21" s="627"/>
      <c r="D21" s="705"/>
      <c r="E21" s="627"/>
      <c r="F21" s="705"/>
    </row>
    <row r="22" spans="1:6">
      <c r="A22" s="742"/>
      <c r="B22" s="706"/>
      <c r="C22" s="706"/>
      <c r="D22" s="707"/>
      <c r="E22" s="706"/>
      <c r="F22" s="707"/>
    </row>
    <row r="24" spans="1:6">
      <c r="A24" s="696" t="s">
        <v>652</v>
      </c>
      <c r="B24" s="697"/>
      <c r="C24" s="697"/>
      <c r="D24" s="697"/>
      <c r="E24" s="697"/>
      <c r="F24" s="698"/>
    </row>
    <row r="25" spans="1:6">
      <c r="A25" s="708" t="s">
        <v>650</v>
      </c>
      <c r="B25" s="626"/>
      <c r="C25" s="626"/>
      <c r="D25" s="709"/>
      <c r="E25" s="626" t="s">
        <v>642</v>
      </c>
      <c r="F25" s="709"/>
    </row>
    <row r="26" spans="1:6">
      <c r="A26" s="708"/>
      <c r="B26" s="626"/>
      <c r="C26" s="626"/>
      <c r="D26" s="709"/>
      <c r="E26" s="626"/>
      <c r="F26" s="709"/>
    </row>
    <row r="27" spans="1:6">
      <c r="A27" s="746"/>
      <c r="B27" s="747"/>
      <c r="C27" s="747"/>
      <c r="D27" s="748"/>
      <c r="E27" s="747"/>
      <c r="F27" s="748"/>
    </row>
    <row r="28" spans="1:6">
      <c r="A28" s="708" t="s">
        <v>651</v>
      </c>
      <c r="B28" s="626"/>
      <c r="C28" s="626"/>
      <c r="D28" s="626"/>
      <c r="E28" s="626"/>
      <c r="F28" s="709"/>
    </row>
    <row r="29" spans="1:6">
      <c r="A29" s="708"/>
      <c r="B29" s="626"/>
      <c r="C29" s="626"/>
      <c r="D29" s="626"/>
      <c r="E29" s="626"/>
      <c r="F29" s="709"/>
    </row>
    <row r="30" spans="1:6">
      <c r="A30" s="746"/>
      <c r="B30" s="747"/>
      <c r="C30" s="747"/>
      <c r="D30" s="747"/>
      <c r="E30" s="747"/>
      <c r="F30" s="748"/>
    </row>
    <row r="31" spans="1:6">
      <c r="A31" s="743" t="s">
        <v>242</v>
      </c>
      <c r="B31" s="745"/>
      <c r="C31" s="745"/>
      <c r="D31" s="744"/>
      <c r="E31" s="626" t="s">
        <v>239</v>
      </c>
      <c r="F31" s="709"/>
    </row>
    <row r="32" spans="1:6">
      <c r="A32" s="741"/>
      <c r="B32" s="627"/>
      <c r="C32" s="627"/>
      <c r="D32" s="705"/>
      <c r="E32" s="627"/>
      <c r="F32" s="705"/>
    </row>
    <row r="33" spans="1:6">
      <c r="A33" s="742"/>
      <c r="B33" s="706"/>
      <c r="C33" s="706"/>
      <c r="D33" s="707"/>
      <c r="E33" s="706"/>
      <c r="F33" s="707"/>
    </row>
    <row r="35" spans="1:6">
      <c r="A35" s="696" t="s">
        <v>653</v>
      </c>
      <c r="B35" s="697"/>
      <c r="C35" s="697"/>
      <c r="D35" s="697"/>
      <c r="E35" s="697"/>
      <c r="F35" s="698"/>
    </row>
    <row r="36" spans="1:6">
      <c r="A36" s="708" t="s">
        <v>654</v>
      </c>
      <c r="B36" s="626"/>
      <c r="C36" s="626"/>
      <c r="D36" s="709"/>
      <c r="E36" s="626" t="s">
        <v>645</v>
      </c>
      <c r="F36" s="709"/>
    </row>
    <row r="37" spans="1:6">
      <c r="A37" s="708"/>
      <c r="B37" s="626"/>
      <c r="C37" s="626"/>
      <c r="D37" s="709"/>
      <c r="E37" s="626"/>
      <c r="F37" s="709"/>
    </row>
    <row r="38" spans="1:6">
      <c r="A38" s="746"/>
      <c r="B38" s="747"/>
      <c r="C38" s="747"/>
      <c r="D38" s="748"/>
      <c r="E38" s="747"/>
      <c r="F38" s="748"/>
    </row>
    <row r="39" spans="1:6">
      <c r="A39" s="708" t="s">
        <v>646</v>
      </c>
      <c r="B39" s="626"/>
      <c r="C39" s="626"/>
      <c r="D39" s="626"/>
      <c r="E39" s="626"/>
      <c r="F39" s="709"/>
    </row>
    <row r="40" spans="1:6">
      <c r="A40" s="708"/>
      <c r="B40" s="626"/>
      <c r="C40" s="626"/>
      <c r="D40" s="626"/>
      <c r="E40" s="626"/>
      <c r="F40" s="709"/>
    </row>
    <row r="41" spans="1:6">
      <c r="A41" s="746"/>
      <c r="B41" s="747"/>
      <c r="C41" s="747"/>
      <c r="D41" s="747"/>
      <c r="E41" s="747"/>
      <c r="F41" s="748"/>
    </row>
    <row r="42" spans="1:6">
      <c r="A42" s="743" t="s">
        <v>647</v>
      </c>
      <c r="B42" s="744"/>
      <c r="C42" s="743" t="s">
        <v>648</v>
      </c>
      <c r="D42" s="744"/>
      <c r="E42" s="626" t="s">
        <v>649</v>
      </c>
      <c r="F42" s="709"/>
    </row>
    <row r="43" spans="1:6">
      <c r="A43" s="741"/>
      <c r="B43" s="705"/>
      <c r="C43" s="741"/>
      <c r="D43" s="705"/>
      <c r="E43" s="627"/>
      <c r="F43" s="705"/>
    </row>
    <row r="44" spans="1:6">
      <c r="A44" s="742"/>
      <c r="B44" s="707"/>
      <c r="C44" s="742"/>
      <c r="D44" s="707"/>
      <c r="E44" s="706"/>
      <c r="F44" s="707"/>
    </row>
    <row r="46" spans="1:6" ht="12.75" customHeight="1">
      <c r="A46" s="871" t="s">
        <v>802</v>
      </c>
      <c r="B46" s="872"/>
      <c r="C46" s="872"/>
      <c r="D46" s="872"/>
      <c r="E46" s="872"/>
      <c r="F46" s="873"/>
    </row>
    <row r="47" spans="1:6">
      <c r="A47" s="304"/>
      <c r="B47" s="306"/>
      <c r="C47" s="306"/>
      <c r="D47" s="306"/>
      <c r="E47" s="306"/>
      <c r="F47" s="305"/>
    </row>
    <row r="48" spans="1:6">
      <c r="A48" s="298"/>
      <c r="F48" s="299"/>
    </row>
    <row r="49" spans="1:6">
      <c r="A49" s="298"/>
      <c r="F49" s="299"/>
    </row>
    <row r="50" spans="1:6">
      <c r="A50" s="298"/>
      <c r="F50" s="299"/>
    </row>
    <row r="51" spans="1:6">
      <c r="A51" s="298"/>
      <c r="F51" s="299"/>
    </row>
    <row r="52" spans="1:6">
      <c r="A52" s="298"/>
      <c r="F52" s="299"/>
    </row>
    <row r="53" spans="1:6">
      <c r="A53" s="874" t="s">
        <v>803</v>
      </c>
      <c r="B53" s="875"/>
      <c r="C53" s="706"/>
      <c r="D53" s="706"/>
      <c r="E53" s="706"/>
      <c r="F53" s="707"/>
    </row>
    <row r="54" spans="1:6">
      <c r="A54" s="298"/>
      <c r="F54" s="299"/>
    </row>
    <row r="55" spans="1:6">
      <c r="A55" s="298"/>
      <c r="F55" s="299"/>
    </row>
    <row r="56" spans="1:6">
      <c r="A56" s="874" t="s">
        <v>803</v>
      </c>
      <c r="B56" s="875"/>
      <c r="C56" s="706"/>
      <c r="D56" s="706"/>
      <c r="E56" s="706"/>
      <c r="F56" s="707"/>
    </row>
    <row r="57" spans="1:6">
      <c r="A57" s="302"/>
      <c r="B57" s="297"/>
      <c r="C57" s="297"/>
      <c r="D57" s="297"/>
      <c r="E57" s="297"/>
      <c r="F57" s="301"/>
    </row>
    <row r="62" spans="1:6">
      <c r="A62" s="304"/>
      <c r="B62" s="306"/>
      <c r="C62" s="306"/>
      <c r="D62" s="306"/>
      <c r="E62" s="306"/>
      <c r="F62" s="305"/>
    </row>
    <row r="63" spans="1:6">
      <c r="A63" s="298"/>
      <c r="F63" s="299"/>
    </row>
    <row r="64" spans="1:6">
      <c r="A64" s="298"/>
      <c r="F64" s="299"/>
    </row>
    <row r="65" spans="1:6">
      <c r="A65" s="300" t="s">
        <v>659</v>
      </c>
      <c r="B65" s="749"/>
      <c r="C65" s="749"/>
      <c r="D65" s="627" t="s">
        <v>660</v>
      </c>
      <c r="E65" s="627"/>
      <c r="F65" s="301"/>
    </row>
    <row r="66" spans="1:6">
      <c r="A66" s="298"/>
      <c r="F66" s="299"/>
    </row>
    <row r="67" spans="1:6">
      <c r="A67" s="865" t="s">
        <v>658</v>
      </c>
      <c r="B67" s="866"/>
      <c r="F67" s="299"/>
    </row>
    <row r="68" spans="1:6">
      <c r="A68" s="298"/>
      <c r="F68" s="299"/>
    </row>
    <row r="69" spans="1:6">
      <c r="A69" s="298"/>
      <c r="F69" s="299"/>
    </row>
    <row r="70" spans="1:6">
      <c r="A70" s="298"/>
      <c r="F70" s="299"/>
    </row>
    <row r="71" spans="1:6">
      <c r="A71" s="302"/>
      <c r="B71" s="297"/>
      <c r="C71" s="297"/>
      <c r="D71" s="297"/>
      <c r="E71" s="297"/>
      <c r="F71" s="301"/>
    </row>
    <row r="73" spans="1:6">
      <c r="A73" s="867" t="s">
        <v>804</v>
      </c>
      <c r="B73" s="653"/>
      <c r="C73" s="653"/>
      <c r="D73" s="653"/>
      <c r="E73" s="653"/>
      <c r="F73" s="751"/>
    </row>
    <row r="74" spans="1:6" ht="14.25" customHeight="1">
      <c r="A74" s="752"/>
      <c r="B74" s="654"/>
      <c r="C74" s="654"/>
      <c r="D74" s="654"/>
      <c r="E74" s="654"/>
      <c r="F74" s="753"/>
    </row>
    <row r="75" spans="1:6" ht="12.75" customHeight="1">
      <c r="A75" s="829" t="s">
        <v>805</v>
      </c>
      <c r="B75" s="830"/>
      <c r="C75" s="830"/>
      <c r="D75" s="830"/>
      <c r="E75" s="830"/>
      <c r="F75" s="831"/>
    </row>
    <row r="76" spans="1:6">
      <c r="A76" s="835"/>
      <c r="B76" s="836"/>
      <c r="C76" s="836"/>
      <c r="D76" s="836"/>
      <c r="E76" s="836"/>
      <c r="F76" s="837"/>
    </row>
    <row r="77" spans="1:6">
      <c r="A77" s="868" t="s">
        <v>662</v>
      </c>
      <c r="B77" s="869"/>
      <c r="C77" s="869"/>
      <c r="D77" s="869"/>
      <c r="E77" s="869"/>
      <c r="F77" s="870"/>
    </row>
    <row r="78" spans="1:6">
      <c r="A78" s="772"/>
      <c r="B78" s="629"/>
      <c r="C78" s="629"/>
      <c r="D78" s="629"/>
      <c r="E78" s="629"/>
      <c r="F78" s="773"/>
    </row>
    <row r="79" spans="1:6">
      <c r="A79" s="774"/>
      <c r="B79" s="775"/>
      <c r="C79" s="775"/>
      <c r="D79" s="775"/>
      <c r="E79" s="775"/>
      <c r="F79" s="776"/>
    </row>
    <row r="80" spans="1:6">
      <c r="A80" s="743" t="s">
        <v>647</v>
      </c>
      <c r="B80" s="744"/>
      <c r="C80" s="743" t="s">
        <v>648</v>
      </c>
      <c r="D80" s="744"/>
      <c r="E80" s="626" t="s">
        <v>649</v>
      </c>
      <c r="F80" s="709"/>
    </row>
    <row r="81" spans="1:6">
      <c r="A81" s="741"/>
      <c r="B81" s="705"/>
      <c r="C81" s="741"/>
      <c r="D81" s="705"/>
      <c r="E81" s="627"/>
      <c r="F81" s="705"/>
    </row>
    <row r="82" spans="1:6">
      <c r="A82" s="742"/>
      <c r="B82" s="707"/>
      <c r="C82" s="742"/>
      <c r="D82" s="707"/>
      <c r="E82" s="706"/>
      <c r="F82" s="707"/>
    </row>
    <row r="83" spans="1:6">
      <c r="A83" s="708" t="s">
        <v>646</v>
      </c>
      <c r="B83" s="626"/>
      <c r="C83" s="626"/>
      <c r="D83" s="626"/>
      <c r="E83" s="626"/>
      <c r="F83" s="709"/>
    </row>
    <row r="84" spans="1:6">
      <c r="A84" s="708"/>
      <c r="B84" s="626"/>
      <c r="C84" s="626"/>
      <c r="D84" s="626"/>
      <c r="E84" s="626"/>
      <c r="F84" s="709"/>
    </row>
    <row r="85" spans="1:6">
      <c r="A85" s="746"/>
      <c r="B85" s="747"/>
      <c r="C85" s="747"/>
      <c r="D85" s="747"/>
      <c r="E85" s="747"/>
      <c r="F85" s="748"/>
    </row>
    <row r="86" spans="1:6">
      <c r="A86" s="743" t="s">
        <v>663</v>
      </c>
      <c r="B86" s="744"/>
      <c r="C86" s="743" t="s">
        <v>664</v>
      </c>
      <c r="D86" s="744"/>
      <c r="E86" s="626" t="s">
        <v>665</v>
      </c>
      <c r="F86" s="709"/>
    </row>
    <row r="87" spans="1:6">
      <c r="A87" s="741"/>
      <c r="B87" s="705"/>
      <c r="C87" s="741"/>
      <c r="D87" s="705"/>
      <c r="E87" s="627"/>
      <c r="F87" s="705"/>
    </row>
    <row r="88" spans="1:6">
      <c r="A88" s="742"/>
      <c r="B88" s="707"/>
      <c r="C88" s="742"/>
      <c r="D88" s="707"/>
      <c r="E88" s="706"/>
      <c r="F88" s="707"/>
    </row>
    <row r="90" spans="1:6">
      <c r="A90" s="829" t="s">
        <v>806</v>
      </c>
      <c r="B90" s="830"/>
      <c r="C90" s="830"/>
      <c r="D90" s="830"/>
      <c r="E90" s="830"/>
      <c r="F90" s="831"/>
    </row>
    <row r="91" spans="1:6">
      <c r="A91" s="835"/>
      <c r="B91" s="836"/>
      <c r="C91" s="836"/>
      <c r="D91" s="836"/>
      <c r="E91" s="836"/>
      <c r="F91" s="837"/>
    </row>
    <row r="92" spans="1:6">
      <c r="A92" s="780" t="s">
        <v>691</v>
      </c>
      <c r="B92" s="796"/>
      <c r="C92" s="781"/>
      <c r="D92" s="304"/>
      <c r="E92" s="306"/>
      <c r="F92" s="305"/>
    </row>
    <row r="93" spans="1:6">
      <c r="A93" s="807"/>
      <c r="B93" s="777"/>
      <c r="C93" s="778"/>
      <c r="D93" s="298"/>
      <c r="F93" s="299"/>
    </row>
    <row r="94" spans="1:6">
      <c r="A94" s="808"/>
      <c r="B94" s="749"/>
      <c r="C94" s="779"/>
      <c r="D94" s="302"/>
      <c r="E94" s="297"/>
      <c r="F94" s="318"/>
    </row>
    <row r="95" spans="1:6">
      <c r="A95" s="743" t="s">
        <v>692</v>
      </c>
      <c r="B95" s="745"/>
      <c r="C95" s="744"/>
      <c r="D95" s="743" t="s">
        <v>693</v>
      </c>
      <c r="E95" s="745"/>
      <c r="F95" s="744"/>
    </row>
    <row r="96" spans="1:6">
      <c r="A96" s="807"/>
      <c r="B96" s="777"/>
      <c r="C96" s="778"/>
      <c r="D96" s="807"/>
      <c r="E96" s="777"/>
      <c r="F96" s="778"/>
    </row>
    <row r="97" spans="1:6">
      <c r="A97" s="808"/>
      <c r="B97" s="749"/>
      <c r="C97" s="779"/>
      <c r="D97" s="808"/>
      <c r="E97" s="749"/>
      <c r="F97" s="779"/>
    </row>
    <row r="98" spans="1:6">
      <c r="A98" s="743" t="s">
        <v>646</v>
      </c>
      <c r="B98" s="744"/>
      <c r="C98" s="743" t="s">
        <v>648</v>
      </c>
      <c r="D98" s="744"/>
      <c r="E98" s="743" t="s">
        <v>647</v>
      </c>
      <c r="F98" s="744"/>
    </row>
    <row r="99" spans="1:6">
      <c r="A99" s="741"/>
      <c r="B99" s="705"/>
      <c r="C99" s="741"/>
      <c r="D99" s="705"/>
      <c r="E99" s="741"/>
      <c r="F99" s="705"/>
    </row>
    <row r="100" spans="1:6">
      <c r="A100" s="742"/>
      <c r="B100" s="707"/>
      <c r="C100" s="742"/>
      <c r="D100" s="707"/>
      <c r="E100" s="742"/>
      <c r="F100" s="707"/>
    </row>
    <row r="101" spans="1:6">
      <c r="A101" s="743" t="s">
        <v>699</v>
      </c>
      <c r="B101" s="745"/>
      <c r="C101" s="744"/>
      <c r="D101" s="743" t="s">
        <v>694</v>
      </c>
      <c r="E101" s="745"/>
      <c r="F101" s="744"/>
    </row>
    <row r="102" spans="1:6">
      <c r="A102" s="807"/>
      <c r="B102" s="777"/>
      <c r="C102" s="778"/>
      <c r="D102" s="300" t="s">
        <v>121</v>
      </c>
      <c r="E102" s="749"/>
      <c r="F102" s="779"/>
    </row>
    <row r="103" spans="1:6">
      <c r="A103" s="808"/>
      <c r="B103" s="749"/>
      <c r="C103" s="779"/>
      <c r="D103" s="332" t="s">
        <v>122</v>
      </c>
      <c r="E103" s="749"/>
      <c r="F103" s="779"/>
    </row>
    <row r="104" spans="1:6">
      <c r="A104" s="743" t="s">
        <v>664</v>
      </c>
      <c r="B104" s="745"/>
      <c r="C104" s="744"/>
      <c r="D104" s="743" t="s">
        <v>665</v>
      </c>
      <c r="E104" s="745"/>
      <c r="F104" s="744"/>
    </row>
    <row r="105" spans="1:6">
      <c r="A105" s="807"/>
      <c r="B105" s="777"/>
      <c r="C105" s="778"/>
      <c r="D105" s="807"/>
      <c r="E105" s="777"/>
      <c r="F105" s="778"/>
    </row>
    <row r="106" spans="1:6">
      <c r="A106" s="808"/>
      <c r="B106" s="749"/>
      <c r="C106" s="779"/>
      <c r="D106" s="808"/>
      <c r="E106" s="749"/>
      <c r="F106" s="779"/>
    </row>
    <row r="108" spans="1:6" ht="15" customHeight="1">
      <c r="A108" s="732" t="s">
        <v>807</v>
      </c>
      <c r="B108" s="733"/>
      <c r="C108" s="733"/>
      <c r="D108" s="733"/>
      <c r="E108" s="733"/>
      <c r="F108" s="734"/>
    </row>
    <row r="109" spans="1:6">
      <c r="A109" s="738"/>
      <c r="B109" s="739"/>
      <c r="C109" s="739"/>
      <c r="D109" s="739"/>
      <c r="E109" s="739"/>
      <c r="F109" s="740"/>
    </row>
    <row r="110" spans="1:6">
      <c r="A110" s="815" t="s">
        <v>711</v>
      </c>
      <c r="B110" s="743" t="s">
        <v>697</v>
      </c>
      <c r="C110" s="745"/>
      <c r="D110" s="745"/>
      <c r="E110" s="744"/>
      <c r="F110" s="319" t="s">
        <v>695</v>
      </c>
    </row>
    <row r="111" spans="1:6">
      <c r="A111" s="816"/>
      <c r="B111" s="742"/>
      <c r="C111" s="706"/>
      <c r="D111" s="706"/>
      <c r="E111" s="707"/>
      <c r="F111" s="314"/>
    </row>
    <row r="117" spans="1:6">
      <c r="A117" s="732" t="s">
        <v>808</v>
      </c>
      <c r="B117" s="733"/>
      <c r="C117" s="733"/>
      <c r="D117" s="733"/>
      <c r="E117" s="733"/>
      <c r="F117" s="734"/>
    </row>
    <row r="118" spans="1:6">
      <c r="A118" s="738"/>
      <c r="B118" s="739"/>
      <c r="C118" s="739"/>
      <c r="D118" s="739"/>
      <c r="E118" s="739"/>
      <c r="F118" s="740"/>
    </row>
    <row r="119" spans="1:6">
      <c r="A119" s="721"/>
      <c r="B119" s="722"/>
      <c r="C119" s="722"/>
      <c r="D119" s="722"/>
      <c r="E119" s="722"/>
      <c r="F119" s="723"/>
    </row>
    <row r="120" spans="1:6">
      <c r="A120" s="862"/>
      <c r="B120" s="863"/>
      <c r="C120" s="863"/>
      <c r="D120" s="863"/>
      <c r="E120" s="863"/>
      <c r="F120" s="864"/>
    </row>
    <row r="121" spans="1:6">
      <c r="A121" s="862"/>
      <c r="B121" s="863"/>
      <c r="C121" s="863"/>
      <c r="D121" s="863"/>
      <c r="E121" s="863"/>
      <c r="F121" s="864"/>
    </row>
    <row r="122" spans="1:6">
      <c r="A122" s="862"/>
      <c r="B122" s="863"/>
      <c r="C122" s="863"/>
      <c r="D122" s="863"/>
      <c r="E122" s="863"/>
      <c r="F122" s="864"/>
    </row>
    <row r="123" spans="1:6">
      <c r="A123" s="862"/>
      <c r="B123" s="863"/>
      <c r="C123" s="863"/>
      <c r="D123" s="863"/>
      <c r="E123" s="863"/>
      <c r="F123" s="864"/>
    </row>
    <row r="124" spans="1:6">
      <c r="A124" s="862"/>
      <c r="B124" s="863"/>
      <c r="C124" s="863"/>
      <c r="D124" s="863"/>
      <c r="E124" s="863"/>
      <c r="F124" s="864"/>
    </row>
    <row r="125" spans="1:6">
      <c r="A125" s="862"/>
      <c r="B125" s="863"/>
      <c r="C125" s="863"/>
      <c r="D125" s="863"/>
      <c r="E125" s="863"/>
      <c r="F125" s="864"/>
    </row>
    <row r="126" spans="1:6">
      <c r="A126" s="862"/>
      <c r="B126" s="863"/>
      <c r="C126" s="863"/>
      <c r="D126" s="863"/>
      <c r="E126" s="863"/>
      <c r="F126" s="864"/>
    </row>
    <row r="127" spans="1:6">
      <c r="A127" s="862"/>
      <c r="B127" s="863"/>
      <c r="C127" s="863"/>
      <c r="D127" s="863"/>
      <c r="E127" s="863"/>
      <c r="F127" s="864"/>
    </row>
    <row r="128" spans="1:6">
      <c r="A128" s="862"/>
      <c r="B128" s="863"/>
      <c r="C128" s="863"/>
      <c r="D128" s="863"/>
      <c r="E128" s="863"/>
      <c r="F128" s="864"/>
    </row>
    <row r="129" spans="1:6">
      <c r="A129" s="862"/>
      <c r="B129" s="863"/>
      <c r="C129" s="863"/>
      <c r="D129" s="863"/>
      <c r="E129" s="863"/>
      <c r="F129" s="864"/>
    </row>
    <row r="130" spans="1:6">
      <c r="A130" s="862"/>
      <c r="B130" s="863"/>
      <c r="C130" s="863"/>
      <c r="D130" s="863"/>
      <c r="E130" s="863"/>
      <c r="F130" s="864"/>
    </row>
    <row r="131" spans="1:6">
      <c r="A131" s="862"/>
      <c r="B131" s="863"/>
      <c r="C131" s="863"/>
      <c r="D131" s="863"/>
      <c r="E131" s="863"/>
      <c r="F131" s="864"/>
    </row>
    <row r="132" spans="1:6">
      <c r="A132" s="862"/>
      <c r="B132" s="863"/>
      <c r="C132" s="863"/>
      <c r="D132" s="863"/>
      <c r="E132" s="863"/>
      <c r="F132" s="864"/>
    </row>
    <row r="133" spans="1:6">
      <c r="A133" s="862"/>
      <c r="B133" s="863"/>
      <c r="C133" s="863"/>
      <c r="D133" s="863"/>
      <c r="E133" s="863"/>
      <c r="F133" s="864"/>
    </row>
    <row r="134" spans="1:6">
      <c r="A134" s="862"/>
      <c r="B134" s="863"/>
      <c r="C134" s="863"/>
      <c r="D134" s="863"/>
      <c r="E134" s="863"/>
      <c r="F134" s="864"/>
    </row>
    <row r="135" spans="1:6">
      <c r="A135" s="862"/>
      <c r="B135" s="863"/>
      <c r="C135" s="863"/>
      <c r="D135" s="863"/>
      <c r="E135" s="863"/>
      <c r="F135" s="864"/>
    </row>
    <row r="136" spans="1:6">
      <c r="A136" s="862"/>
      <c r="B136" s="863"/>
      <c r="C136" s="863"/>
      <c r="D136" s="863"/>
      <c r="E136" s="863"/>
      <c r="F136" s="864"/>
    </row>
    <row r="137" spans="1:6">
      <c r="A137" s="862"/>
      <c r="B137" s="863"/>
      <c r="C137" s="863"/>
      <c r="D137" s="863"/>
      <c r="E137" s="863"/>
      <c r="F137" s="864"/>
    </row>
    <row r="138" spans="1:6">
      <c r="A138" s="862"/>
      <c r="B138" s="863"/>
      <c r="C138" s="863"/>
      <c r="D138" s="863"/>
      <c r="E138" s="863"/>
      <c r="F138" s="864"/>
    </row>
    <row r="139" spans="1:6">
      <c r="A139" s="724"/>
      <c r="B139" s="725"/>
      <c r="C139" s="725"/>
      <c r="D139" s="725"/>
      <c r="E139" s="725"/>
      <c r="F139" s="726"/>
    </row>
    <row r="140" spans="1:6">
      <c r="A140" s="859" t="s">
        <v>809</v>
      </c>
      <c r="B140" s="860"/>
      <c r="C140" s="860"/>
      <c r="D140" s="860"/>
      <c r="E140" s="860"/>
      <c r="F140" s="861"/>
    </row>
    <row r="142" spans="1:6">
      <c r="A142" s="732" t="s">
        <v>810</v>
      </c>
      <c r="B142" s="733"/>
      <c r="C142" s="733"/>
      <c r="D142" s="733"/>
      <c r="E142" s="733"/>
      <c r="F142" s="734"/>
    </row>
    <row r="143" spans="1:6">
      <c r="A143" s="738"/>
      <c r="B143" s="739"/>
      <c r="C143" s="739"/>
      <c r="D143" s="739"/>
      <c r="E143" s="739"/>
      <c r="F143" s="740"/>
    </row>
    <row r="144" spans="1:6">
      <c r="A144" s="721"/>
      <c r="B144" s="722"/>
      <c r="C144" s="722"/>
      <c r="D144" s="722"/>
      <c r="E144" s="722"/>
      <c r="F144" s="723"/>
    </row>
    <row r="145" spans="1:6">
      <c r="A145" s="862"/>
      <c r="B145" s="863"/>
      <c r="C145" s="863"/>
      <c r="D145" s="863"/>
      <c r="E145" s="863"/>
      <c r="F145" s="864"/>
    </row>
    <row r="146" spans="1:6">
      <c r="A146" s="862"/>
      <c r="B146" s="863"/>
      <c r="C146" s="863"/>
      <c r="D146" s="863"/>
      <c r="E146" s="863"/>
      <c r="F146" s="864"/>
    </row>
    <row r="147" spans="1:6">
      <c r="A147" s="862"/>
      <c r="B147" s="863"/>
      <c r="C147" s="863"/>
      <c r="D147" s="863"/>
      <c r="E147" s="863"/>
      <c r="F147" s="864"/>
    </row>
    <row r="148" spans="1:6">
      <c r="A148" s="862"/>
      <c r="B148" s="863"/>
      <c r="C148" s="863"/>
      <c r="D148" s="863"/>
      <c r="E148" s="863"/>
      <c r="F148" s="864"/>
    </row>
    <row r="149" spans="1:6">
      <c r="A149" s="862"/>
      <c r="B149" s="863"/>
      <c r="C149" s="863"/>
      <c r="D149" s="863"/>
      <c r="E149" s="863"/>
      <c r="F149" s="864"/>
    </row>
    <row r="150" spans="1:6">
      <c r="A150" s="862"/>
      <c r="B150" s="863"/>
      <c r="C150" s="863"/>
      <c r="D150" s="863"/>
      <c r="E150" s="863"/>
      <c r="F150" s="864"/>
    </row>
    <row r="151" spans="1:6">
      <c r="A151" s="862"/>
      <c r="B151" s="863"/>
      <c r="C151" s="863"/>
      <c r="D151" s="863"/>
      <c r="E151" s="863"/>
      <c r="F151" s="864"/>
    </row>
    <row r="152" spans="1:6">
      <c r="A152" s="862"/>
      <c r="B152" s="863"/>
      <c r="C152" s="863"/>
      <c r="D152" s="863"/>
      <c r="E152" s="863"/>
      <c r="F152" s="864"/>
    </row>
    <row r="153" spans="1:6">
      <c r="A153" s="862"/>
      <c r="B153" s="863"/>
      <c r="C153" s="863"/>
      <c r="D153" s="863"/>
      <c r="E153" s="863"/>
      <c r="F153" s="864"/>
    </row>
    <row r="154" spans="1:6">
      <c r="A154" s="862"/>
      <c r="B154" s="863"/>
      <c r="C154" s="863"/>
      <c r="D154" s="863"/>
      <c r="E154" s="863"/>
      <c r="F154" s="864"/>
    </row>
    <row r="155" spans="1:6">
      <c r="A155" s="862"/>
      <c r="B155" s="863"/>
      <c r="C155" s="863"/>
      <c r="D155" s="863"/>
      <c r="E155" s="863"/>
      <c r="F155" s="864"/>
    </row>
    <row r="156" spans="1:6">
      <c r="A156" s="862"/>
      <c r="B156" s="863"/>
      <c r="C156" s="863"/>
      <c r="D156" s="863"/>
      <c r="E156" s="863"/>
      <c r="F156" s="864"/>
    </row>
    <row r="157" spans="1:6">
      <c r="A157" s="862"/>
      <c r="B157" s="863"/>
      <c r="C157" s="863"/>
      <c r="D157" s="863"/>
      <c r="E157" s="863"/>
      <c r="F157" s="864"/>
    </row>
    <row r="158" spans="1:6">
      <c r="A158" s="862"/>
      <c r="B158" s="863"/>
      <c r="C158" s="863"/>
      <c r="D158" s="863"/>
      <c r="E158" s="863"/>
      <c r="F158" s="864"/>
    </row>
    <row r="159" spans="1:6">
      <c r="A159" s="862"/>
      <c r="B159" s="863"/>
      <c r="C159" s="863"/>
      <c r="D159" s="863"/>
      <c r="E159" s="863"/>
      <c r="F159" s="864"/>
    </row>
    <row r="160" spans="1:6">
      <c r="A160" s="862"/>
      <c r="B160" s="863"/>
      <c r="C160" s="863"/>
      <c r="D160" s="863"/>
      <c r="E160" s="863"/>
      <c r="F160" s="864"/>
    </row>
    <row r="161" spans="1:6">
      <c r="A161" s="862"/>
      <c r="B161" s="863"/>
      <c r="C161" s="863"/>
      <c r="D161" s="863"/>
      <c r="E161" s="863"/>
      <c r="F161" s="864"/>
    </row>
    <row r="162" spans="1:6">
      <c r="A162" s="862"/>
      <c r="B162" s="863"/>
      <c r="C162" s="863"/>
      <c r="D162" s="863"/>
      <c r="E162" s="863"/>
      <c r="F162" s="864"/>
    </row>
    <row r="163" spans="1:6">
      <c r="A163" s="862"/>
      <c r="B163" s="863"/>
      <c r="C163" s="863"/>
      <c r="D163" s="863"/>
      <c r="E163" s="863"/>
      <c r="F163" s="864"/>
    </row>
    <row r="164" spans="1:6">
      <c r="A164" s="862"/>
      <c r="B164" s="863"/>
      <c r="C164" s="863"/>
      <c r="D164" s="863"/>
      <c r="E164" s="863"/>
      <c r="F164" s="864"/>
    </row>
    <row r="165" spans="1:6">
      <c r="A165" s="862"/>
      <c r="B165" s="863"/>
      <c r="C165" s="863"/>
      <c r="D165" s="863"/>
      <c r="E165" s="863"/>
      <c r="F165" s="864"/>
    </row>
    <row r="166" spans="1:6">
      <c r="A166" s="862"/>
      <c r="B166" s="863"/>
      <c r="C166" s="863"/>
      <c r="D166" s="863"/>
      <c r="E166" s="863"/>
      <c r="F166" s="864"/>
    </row>
    <row r="167" spans="1:6">
      <c r="A167" s="724"/>
      <c r="B167" s="725"/>
      <c r="C167" s="725"/>
      <c r="D167" s="725"/>
      <c r="E167" s="725"/>
      <c r="F167" s="726"/>
    </row>
    <row r="168" spans="1:6">
      <c r="A168" s="859" t="s">
        <v>809</v>
      </c>
      <c r="B168" s="860"/>
      <c r="C168" s="860"/>
      <c r="D168" s="860"/>
      <c r="E168" s="860"/>
      <c r="F168" s="861"/>
    </row>
    <row r="174" spans="1:6">
      <c r="A174" s="750" t="s">
        <v>811</v>
      </c>
      <c r="B174" s="653"/>
      <c r="C174" s="653"/>
      <c r="D174" s="653"/>
      <c r="E174" s="653"/>
      <c r="F174" s="751"/>
    </row>
    <row r="175" spans="1:6">
      <c r="A175" s="752"/>
      <c r="B175" s="654"/>
      <c r="C175" s="654"/>
      <c r="D175" s="654"/>
      <c r="E175" s="654"/>
      <c r="F175" s="753"/>
    </row>
    <row r="176" spans="1:6">
      <c r="A176" s="752"/>
      <c r="B176" s="654"/>
      <c r="C176" s="654"/>
      <c r="D176" s="654"/>
      <c r="E176" s="654"/>
      <c r="F176" s="753"/>
    </row>
    <row r="177" spans="1:6">
      <c r="A177" s="754"/>
      <c r="B177" s="755"/>
      <c r="C177" s="755"/>
      <c r="D177" s="755"/>
      <c r="E177" s="755"/>
      <c r="F177" s="756"/>
    </row>
    <row r="179" spans="1:6" ht="12.75" customHeight="1">
      <c r="A179" s="829" t="s">
        <v>812</v>
      </c>
      <c r="B179" s="830"/>
      <c r="C179" s="830"/>
      <c r="D179" s="830"/>
      <c r="E179" s="830"/>
      <c r="F179" s="831"/>
    </row>
    <row r="180" spans="1:6">
      <c r="A180" s="832"/>
      <c r="B180" s="833"/>
      <c r="C180" s="833"/>
      <c r="D180" s="833"/>
      <c r="E180" s="833"/>
      <c r="F180" s="834"/>
    </row>
    <row r="181" spans="1:6">
      <c r="A181" s="832"/>
      <c r="B181" s="833"/>
      <c r="C181" s="833"/>
      <c r="D181" s="833"/>
      <c r="E181" s="833"/>
      <c r="F181" s="834"/>
    </row>
    <row r="182" spans="1:6">
      <c r="A182" s="832"/>
      <c r="B182" s="833"/>
      <c r="C182" s="833"/>
      <c r="D182" s="833"/>
      <c r="E182" s="833"/>
      <c r="F182" s="834"/>
    </row>
    <row r="183" spans="1:6">
      <c r="A183" s="832"/>
      <c r="B183" s="833"/>
      <c r="C183" s="833"/>
      <c r="D183" s="833"/>
      <c r="E183" s="833"/>
      <c r="F183" s="834"/>
    </row>
    <row r="184" spans="1:6">
      <c r="A184" s="832"/>
      <c r="B184" s="833"/>
      <c r="C184" s="833"/>
      <c r="D184" s="833"/>
      <c r="E184" s="833"/>
      <c r="F184" s="834"/>
    </row>
    <row r="185" spans="1:6">
      <c r="A185" s="835"/>
      <c r="B185" s="836"/>
      <c r="C185" s="836"/>
      <c r="D185" s="836"/>
      <c r="E185" s="836"/>
      <c r="F185" s="837"/>
    </row>
    <row r="186" spans="1:6">
      <c r="A186" s="732" t="s">
        <v>724</v>
      </c>
      <c r="B186" s="733"/>
      <c r="C186" s="734"/>
      <c r="D186" s="840" t="s">
        <v>723</v>
      </c>
      <c r="E186" s="841"/>
      <c r="F186" s="309"/>
    </row>
    <row r="187" spans="1:6" ht="15.6">
      <c r="A187" s="735"/>
      <c r="B187" s="736"/>
      <c r="C187" s="737"/>
      <c r="D187" s="710" t="s">
        <v>726</v>
      </c>
      <c r="E187" s="711"/>
      <c r="F187" s="309"/>
    </row>
    <row r="188" spans="1:6" ht="15.6">
      <c r="A188" s="738"/>
      <c r="B188" s="739"/>
      <c r="C188" s="740"/>
      <c r="D188" s="838" t="s">
        <v>727</v>
      </c>
      <c r="E188" s="839"/>
      <c r="F188" s="309"/>
    </row>
    <row r="189" spans="1:6">
      <c r="A189" s="715" t="s">
        <v>699</v>
      </c>
      <c r="B189" s="716"/>
      <c r="C189" s="717"/>
      <c r="D189" s="715" t="s">
        <v>694</v>
      </c>
      <c r="E189" s="716"/>
      <c r="F189" s="717"/>
    </row>
    <row r="190" spans="1:6">
      <c r="A190" s="721"/>
      <c r="B190" s="722"/>
      <c r="C190" s="723"/>
      <c r="D190" s="321" t="s">
        <v>121</v>
      </c>
      <c r="E190" s="727"/>
      <c r="F190" s="728"/>
    </row>
    <row r="191" spans="1:6">
      <c r="A191" s="724"/>
      <c r="B191" s="725"/>
      <c r="C191" s="726"/>
      <c r="D191" s="321" t="s">
        <v>122</v>
      </c>
      <c r="E191" s="727"/>
      <c r="F191" s="728"/>
    </row>
    <row r="192" spans="1:6">
      <c r="A192" s="856" t="s">
        <v>728</v>
      </c>
      <c r="B192" s="857"/>
      <c r="C192" s="857"/>
      <c r="D192" s="857"/>
      <c r="E192" s="857"/>
      <c r="F192" s="858"/>
    </row>
    <row r="194" spans="1:6">
      <c r="A194" s="829" t="s">
        <v>812</v>
      </c>
      <c r="B194" s="830"/>
      <c r="C194" s="830"/>
      <c r="D194" s="830"/>
      <c r="E194" s="830"/>
      <c r="F194" s="831"/>
    </row>
    <row r="195" spans="1:6">
      <c r="A195" s="832"/>
      <c r="B195" s="833"/>
      <c r="C195" s="833"/>
      <c r="D195" s="833"/>
      <c r="E195" s="833"/>
      <c r="F195" s="834"/>
    </row>
    <row r="196" spans="1:6">
      <c r="A196" s="832"/>
      <c r="B196" s="833"/>
      <c r="C196" s="833"/>
      <c r="D196" s="833"/>
      <c r="E196" s="833"/>
      <c r="F196" s="834"/>
    </row>
    <row r="197" spans="1:6">
      <c r="A197" s="832"/>
      <c r="B197" s="833"/>
      <c r="C197" s="833"/>
      <c r="D197" s="833"/>
      <c r="E197" s="833"/>
      <c r="F197" s="834"/>
    </row>
    <row r="198" spans="1:6">
      <c r="A198" s="832"/>
      <c r="B198" s="833"/>
      <c r="C198" s="833"/>
      <c r="D198" s="833"/>
      <c r="E198" s="833"/>
      <c r="F198" s="834"/>
    </row>
    <row r="199" spans="1:6">
      <c r="A199" s="832"/>
      <c r="B199" s="833"/>
      <c r="C199" s="833"/>
      <c r="D199" s="833"/>
      <c r="E199" s="833"/>
      <c r="F199" s="834"/>
    </row>
    <row r="200" spans="1:6">
      <c r="A200" s="835"/>
      <c r="B200" s="836"/>
      <c r="C200" s="836"/>
      <c r="D200" s="836"/>
      <c r="E200" s="836"/>
      <c r="F200" s="837"/>
    </row>
    <row r="201" spans="1:6">
      <c r="A201" s="732" t="s">
        <v>724</v>
      </c>
      <c r="B201" s="733"/>
      <c r="C201" s="734"/>
      <c r="D201" s="840" t="s">
        <v>723</v>
      </c>
      <c r="E201" s="841"/>
      <c r="F201" s="309"/>
    </row>
    <row r="202" spans="1:6" ht="15.6">
      <c r="A202" s="735"/>
      <c r="B202" s="736"/>
      <c r="C202" s="737"/>
      <c r="D202" s="710" t="s">
        <v>726</v>
      </c>
      <c r="E202" s="711"/>
      <c r="F202" s="309"/>
    </row>
    <row r="203" spans="1:6" ht="15.6">
      <c r="A203" s="738"/>
      <c r="B203" s="739"/>
      <c r="C203" s="740"/>
      <c r="D203" s="838" t="s">
        <v>727</v>
      </c>
      <c r="E203" s="839"/>
      <c r="F203" s="309"/>
    </row>
    <row r="204" spans="1:6">
      <c r="A204" s="715" t="s">
        <v>699</v>
      </c>
      <c r="B204" s="716"/>
      <c r="C204" s="717"/>
      <c r="D204" s="718" t="s">
        <v>694</v>
      </c>
      <c r="E204" s="719"/>
      <c r="F204" s="720"/>
    </row>
    <row r="205" spans="1:6">
      <c r="A205" s="721"/>
      <c r="B205" s="722"/>
      <c r="C205" s="723"/>
      <c r="D205" s="330" t="s">
        <v>121</v>
      </c>
      <c r="E205" s="706"/>
      <c r="F205" s="707"/>
    </row>
    <row r="206" spans="1:6">
      <c r="A206" s="724"/>
      <c r="B206" s="725"/>
      <c r="C206" s="726"/>
      <c r="D206" s="331" t="s">
        <v>122</v>
      </c>
      <c r="E206" s="727"/>
      <c r="F206" s="728"/>
    </row>
    <row r="207" spans="1:6">
      <c r="A207" s="856" t="s">
        <v>728</v>
      </c>
      <c r="B207" s="857"/>
      <c r="C207" s="857"/>
      <c r="D207" s="857"/>
      <c r="E207" s="857"/>
      <c r="F207" s="858"/>
    </row>
    <row r="209" spans="1:6">
      <c r="A209" s="850" t="s">
        <v>730</v>
      </c>
      <c r="B209" s="851"/>
      <c r="C209" s="851"/>
      <c r="D209" s="851"/>
      <c r="E209" s="851"/>
      <c r="F209" s="852"/>
    </row>
    <row r="210" spans="1:6">
      <c r="A210" s="853"/>
      <c r="B210" s="854"/>
      <c r="C210" s="854"/>
      <c r="D210" s="854"/>
      <c r="E210" s="854"/>
      <c r="F210" s="855"/>
    </row>
    <row r="211" spans="1:6" ht="15.6">
      <c r="A211" s="732" t="s">
        <v>731</v>
      </c>
      <c r="B211" s="733"/>
      <c r="C211" s="734"/>
      <c r="D211" s="710" t="s">
        <v>726</v>
      </c>
      <c r="E211" s="711"/>
      <c r="F211" s="309"/>
    </row>
    <row r="212" spans="1:6" ht="15.6">
      <c r="A212" s="738"/>
      <c r="B212" s="739"/>
      <c r="C212" s="740"/>
      <c r="D212" s="838" t="s">
        <v>727</v>
      </c>
      <c r="E212" s="839"/>
      <c r="F212" s="309"/>
    </row>
    <row r="213" spans="1:6">
      <c r="A213" s="715" t="s">
        <v>699</v>
      </c>
      <c r="B213" s="716"/>
      <c r="C213" s="717"/>
      <c r="D213" s="718" t="s">
        <v>694</v>
      </c>
      <c r="E213" s="719"/>
      <c r="F213" s="720"/>
    </row>
    <row r="214" spans="1:6">
      <c r="A214" s="721"/>
      <c r="B214" s="722"/>
      <c r="C214" s="723"/>
      <c r="D214" s="330" t="s">
        <v>121</v>
      </c>
      <c r="E214" s="706"/>
      <c r="F214" s="707"/>
    </row>
    <row r="215" spans="1:6">
      <c r="A215" s="724"/>
      <c r="B215" s="725"/>
      <c r="C215" s="726"/>
      <c r="D215" s="331" t="s">
        <v>122</v>
      </c>
      <c r="E215" s="727"/>
      <c r="F215" s="728"/>
    </row>
    <row r="216" spans="1:6" ht="14.25" customHeight="1">
      <c r="A216" s="847" t="s">
        <v>813</v>
      </c>
      <c r="B216" s="848"/>
      <c r="C216" s="848"/>
      <c r="D216" s="848"/>
      <c r="E216" s="848"/>
      <c r="F216" s="849"/>
    </row>
    <row r="217" spans="1:6">
      <c r="A217" s="657" t="s">
        <v>814</v>
      </c>
      <c r="B217" s="657"/>
      <c r="C217" s="657" t="s">
        <v>815</v>
      </c>
      <c r="D217" s="656" t="s">
        <v>817</v>
      </c>
      <c r="E217" s="656" t="s">
        <v>816</v>
      </c>
      <c r="F217" s="657"/>
    </row>
    <row r="218" spans="1:6">
      <c r="A218" s="657"/>
      <c r="B218" s="657"/>
      <c r="C218" s="657"/>
      <c r="D218" s="656"/>
      <c r="E218" s="657"/>
      <c r="F218" s="657"/>
    </row>
    <row r="219" spans="1:6">
      <c r="A219" s="843"/>
      <c r="B219" s="843"/>
      <c r="C219" s="326"/>
      <c r="D219" s="326"/>
      <c r="E219" s="843"/>
      <c r="F219" s="843"/>
    </row>
    <row r="220" spans="1:6">
      <c r="A220" s="843"/>
      <c r="B220" s="843"/>
      <c r="C220" s="326"/>
      <c r="D220" s="326"/>
      <c r="E220" s="843"/>
      <c r="F220" s="843"/>
    </row>
    <row r="221" spans="1:6">
      <c r="A221" s="843"/>
      <c r="B221" s="843"/>
      <c r="C221" s="326"/>
      <c r="D221" s="326"/>
      <c r="E221" s="843"/>
      <c r="F221" s="843"/>
    </row>
    <row r="222" spans="1:6">
      <c r="A222" s="843"/>
      <c r="B222" s="843"/>
      <c r="C222" s="326"/>
      <c r="D222" s="326"/>
      <c r="E222" s="843"/>
      <c r="F222" s="843"/>
    </row>
    <row r="223" spans="1:6">
      <c r="A223" s="843"/>
      <c r="B223" s="843"/>
      <c r="C223" s="326"/>
      <c r="D223" s="326"/>
      <c r="E223" s="843"/>
      <c r="F223" s="843"/>
    </row>
    <row r="224" spans="1:6">
      <c r="A224" s="844" t="s">
        <v>732</v>
      </c>
      <c r="B224" s="845"/>
      <c r="C224" s="845"/>
      <c r="D224" s="845"/>
      <c r="E224" s="845"/>
      <c r="F224" s="846"/>
    </row>
    <row r="230" spans="1:6">
      <c r="A230" s="850" t="s">
        <v>730</v>
      </c>
      <c r="B230" s="851"/>
      <c r="C230" s="851"/>
      <c r="D230" s="851"/>
      <c r="E230" s="851"/>
      <c r="F230" s="852"/>
    </row>
    <row r="231" spans="1:6">
      <c r="A231" s="853"/>
      <c r="B231" s="854"/>
      <c r="C231" s="854"/>
      <c r="D231" s="854"/>
      <c r="E231" s="854"/>
      <c r="F231" s="855"/>
    </row>
    <row r="232" spans="1:6" ht="15.6">
      <c r="A232" s="732" t="s">
        <v>731</v>
      </c>
      <c r="B232" s="733"/>
      <c r="C232" s="734"/>
      <c r="D232" s="710" t="s">
        <v>726</v>
      </c>
      <c r="E232" s="711"/>
      <c r="F232" s="309"/>
    </row>
    <row r="233" spans="1:6" ht="15.6">
      <c r="A233" s="738"/>
      <c r="B233" s="739"/>
      <c r="C233" s="740"/>
      <c r="D233" s="838" t="s">
        <v>727</v>
      </c>
      <c r="E233" s="839"/>
      <c r="F233" s="309"/>
    </row>
    <row r="234" spans="1:6">
      <c r="A234" s="715" t="s">
        <v>699</v>
      </c>
      <c r="B234" s="716"/>
      <c r="C234" s="717"/>
      <c r="D234" s="718" t="s">
        <v>694</v>
      </c>
      <c r="E234" s="719"/>
      <c r="F234" s="720"/>
    </row>
    <row r="235" spans="1:6">
      <c r="A235" s="721"/>
      <c r="B235" s="722"/>
      <c r="C235" s="723"/>
      <c r="D235" s="330" t="s">
        <v>121</v>
      </c>
      <c r="E235" s="706"/>
      <c r="F235" s="707"/>
    </row>
    <row r="236" spans="1:6">
      <c r="A236" s="724"/>
      <c r="B236" s="725"/>
      <c r="C236" s="726"/>
      <c r="D236" s="331" t="s">
        <v>122</v>
      </c>
      <c r="E236" s="727"/>
      <c r="F236" s="728"/>
    </row>
    <row r="237" spans="1:6">
      <c r="A237" s="847" t="s">
        <v>813</v>
      </c>
      <c r="B237" s="848"/>
      <c r="C237" s="848"/>
      <c r="D237" s="848"/>
      <c r="E237" s="848"/>
      <c r="F237" s="849"/>
    </row>
    <row r="238" spans="1:6">
      <c r="A238" s="657" t="s">
        <v>814</v>
      </c>
      <c r="B238" s="657"/>
      <c r="C238" s="657" t="s">
        <v>815</v>
      </c>
      <c r="D238" s="656" t="s">
        <v>817</v>
      </c>
      <c r="E238" s="656" t="s">
        <v>816</v>
      </c>
      <c r="F238" s="657"/>
    </row>
    <row r="239" spans="1:6">
      <c r="A239" s="657"/>
      <c r="B239" s="657"/>
      <c r="C239" s="657"/>
      <c r="D239" s="656"/>
      <c r="E239" s="657"/>
      <c r="F239" s="657"/>
    </row>
    <row r="240" spans="1:6">
      <c r="A240" s="843"/>
      <c r="B240" s="843"/>
      <c r="C240" s="326"/>
      <c r="D240" s="326"/>
      <c r="E240" s="843"/>
      <c r="F240" s="843"/>
    </row>
    <row r="241" spans="1:6">
      <c r="A241" s="843"/>
      <c r="B241" s="843"/>
      <c r="C241" s="326"/>
      <c r="D241" s="326"/>
      <c r="E241" s="843"/>
      <c r="F241" s="843"/>
    </row>
    <row r="242" spans="1:6">
      <c r="A242" s="843"/>
      <c r="B242" s="843"/>
      <c r="C242" s="326"/>
      <c r="D242" s="326"/>
      <c r="E242" s="843"/>
      <c r="F242" s="843"/>
    </row>
    <row r="243" spans="1:6">
      <c r="A243" s="843"/>
      <c r="B243" s="843"/>
      <c r="C243" s="326"/>
      <c r="D243" s="326"/>
      <c r="E243" s="843"/>
      <c r="F243" s="843"/>
    </row>
    <row r="244" spans="1:6">
      <c r="A244" s="843"/>
      <c r="B244" s="843"/>
      <c r="C244" s="326"/>
      <c r="D244" s="326"/>
      <c r="E244" s="843"/>
      <c r="F244" s="843"/>
    </row>
    <row r="245" spans="1:6">
      <c r="A245" s="844" t="s">
        <v>732</v>
      </c>
      <c r="B245" s="845"/>
      <c r="C245" s="845"/>
      <c r="D245" s="845"/>
      <c r="E245" s="845"/>
      <c r="F245" s="846"/>
    </row>
    <row r="286" spans="1:6">
      <c r="A286" s="750" t="s">
        <v>823</v>
      </c>
      <c r="B286" s="653"/>
      <c r="C286" s="653"/>
      <c r="D286" s="653"/>
      <c r="E286" s="653"/>
      <c r="F286" s="751"/>
    </row>
    <row r="287" spans="1:6">
      <c r="A287" s="752"/>
      <c r="B287" s="654"/>
      <c r="C287" s="654"/>
      <c r="D287" s="654"/>
      <c r="E287" s="654"/>
      <c r="F287" s="753"/>
    </row>
    <row r="288" spans="1:6">
      <c r="A288" s="823" t="s">
        <v>714</v>
      </c>
      <c r="B288" s="824"/>
      <c r="C288" s="824"/>
      <c r="D288" s="824"/>
      <c r="E288" s="824"/>
      <c r="F288" s="825"/>
    </row>
    <row r="289" spans="1:6">
      <c r="A289" s="826"/>
      <c r="B289" s="827"/>
      <c r="C289" s="827"/>
      <c r="D289" s="827"/>
      <c r="E289" s="827"/>
      <c r="F289" s="828"/>
    </row>
    <row r="290" spans="1:6">
      <c r="A290" s="809"/>
      <c r="B290" s="810"/>
      <c r="C290" s="810"/>
      <c r="D290" s="810"/>
      <c r="E290" s="810"/>
      <c r="F290" s="811"/>
    </row>
    <row r="291" spans="1:6">
      <c r="A291" s="807"/>
      <c r="B291" s="777"/>
      <c r="C291" s="777"/>
      <c r="D291" s="777"/>
      <c r="E291" s="777"/>
      <c r="F291" s="778"/>
    </row>
    <row r="292" spans="1:6">
      <c r="A292" s="807"/>
      <c r="B292" s="777"/>
      <c r="C292" s="777"/>
      <c r="D292" s="777"/>
      <c r="E292" s="777"/>
      <c r="F292" s="778"/>
    </row>
    <row r="293" spans="1:6">
      <c r="A293" s="807"/>
      <c r="B293" s="777"/>
      <c r="C293" s="777"/>
      <c r="D293" s="777"/>
      <c r="E293" s="777"/>
      <c r="F293" s="778"/>
    </row>
    <row r="294" spans="1:6">
      <c r="A294" s="807"/>
      <c r="B294" s="777"/>
      <c r="C294" s="777"/>
      <c r="D294" s="777"/>
      <c r="E294" s="777"/>
      <c r="F294" s="778"/>
    </row>
    <row r="295" spans="1:6">
      <c r="A295" s="807"/>
      <c r="B295" s="777"/>
      <c r="C295" s="777"/>
      <c r="D295" s="777"/>
      <c r="E295" s="777"/>
      <c r="F295" s="778"/>
    </row>
    <row r="296" spans="1:6">
      <c r="A296" s="807"/>
      <c r="B296" s="777"/>
      <c r="C296" s="777"/>
      <c r="D296" s="777"/>
      <c r="E296" s="777"/>
      <c r="F296" s="778"/>
    </row>
    <row r="297" spans="1:6">
      <c r="A297" s="807"/>
      <c r="B297" s="777"/>
      <c r="C297" s="777"/>
      <c r="D297" s="777"/>
      <c r="E297" s="777"/>
      <c r="F297" s="778"/>
    </row>
    <row r="298" spans="1:6">
      <c r="A298" s="807"/>
      <c r="B298" s="777"/>
      <c r="C298" s="777"/>
      <c r="D298" s="777"/>
      <c r="E298" s="777"/>
      <c r="F298" s="778"/>
    </row>
    <row r="299" spans="1:6">
      <c r="A299" s="807"/>
      <c r="B299" s="777"/>
      <c r="C299" s="777"/>
      <c r="D299" s="777"/>
      <c r="E299" s="777"/>
      <c r="F299" s="778"/>
    </row>
    <row r="300" spans="1:6">
      <c r="A300" s="807"/>
      <c r="B300" s="777"/>
      <c r="C300" s="777"/>
      <c r="D300" s="777"/>
      <c r="E300" s="777"/>
      <c r="F300" s="778"/>
    </row>
    <row r="301" spans="1:6">
      <c r="A301" s="807"/>
      <c r="B301" s="777"/>
      <c r="C301" s="777"/>
      <c r="D301" s="777"/>
      <c r="E301" s="777"/>
      <c r="F301" s="778"/>
    </row>
    <row r="302" spans="1:6">
      <c r="A302" s="807"/>
      <c r="B302" s="777"/>
      <c r="C302" s="777"/>
      <c r="D302" s="777"/>
      <c r="E302" s="777"/>
      <c r="F302" s="778"/>
    </row>
    <row r="303" spans="1:6">
      <c r="A303" s="807"/>
      <c r="B303" s="777"/>
      <c r="C303" s="777"/>
      <c r="D303" s="777"/>
      <c r="E303" s="777"/>
      <c r="F303" s="778"/>
    </row>
    <row r="304" spans="1:6">
      <c r="A304" s="807"/>
      <c r="B304" s="777"/>
      <c r="C304" s="777"/>
      <c r="D304" s="777"/>
      <c r="E304" s="777"/>
      <c r="F304" s="778"/>
    </row>
    <row r="305" spans="1:6">
      <c r="A305" s="807"/>
      <c r="B305" s="777"/>
      <c r="C305" s="777"/>
      <c r="D305" s="777"/>
      <c r="E305" s="777"/>
      <c r="F305" s="778"/>
    </row>
    <row r="306" spans="1:6">
      <c r="A306" s="807"/>
      <c r="B306" s="777"/>
      <c r="C306" s="777"/>
      <c r="D306" s="777"/>
      <c r="E306" s="777"/>
      <c r="F306" s="778"/>
    </row>
    <row r="307" spans="1:6">
      <c r="A307" s="807"/>
      <c r="B307" s="777"/>
      <c r="C307" s="777"/>
      <c r="D307" s="777"/>
      <c r="E307" s="777"/>
      <c r="F307" s="778"/>
    </row>
    <row r="308" spans="1:6">
      <c r="A308" s="807"/>
      <c r="B308" s="777"/>
      <c r="C308" s="777"/>
      <c r="D308" s="777"/>
      <c r="E308" s="777"/>
      <c r="F308" s="778"/>
    </row>
    <row r="309" spans="1:6">
      <c r="A309" s="807"/>
      <c r="B309" s="777"/>
      <c r="C309" s="777"/>
      <c r="D309" s="777"/>
      <c r="E309" s="777"/>
      <c r="F309" s="778"/>
    </row>
    <row r="310" spans="1:6">
      <c r="A310" s="807"/>
      <c r="B310" s="777"/>
      <c r="C310" s="777"/>
      <c r="D310" s="777"/>
      <c r="E310" s="777"/>
      <c r="F310" s="778"/>
    </row>
    <row r="311" spans="1:6">
      <c r="A311" s="807"/>
      <c r="B311" s="777"/>
      <c r="C311" s="777"/>
      <c r="D311" s="777"/>
      <c r="E311" s="777"/>
      <c r="F311" s="778"/>
    </row>
    <row r="312" spans="1:6">
      <c r="A312" s="807"/>
      <c r="B312" s="777"/>
      <c r="C312" s="777"/>
      <c r="D312" s="777"/>
      <c r="E312" s="777"/>
      <c r="F312" s="778"/>
    </row>
    <row r="313" spans="1:6">
      <c r="A313" s="807"/>
      <c r="B313" s="777"/>
      <c r="C313" s="777"/>
      <c r="D313" s="777"/>
      <c r="E313" s="777"/>
      <c r="F313" s="778"/>
    </row>
    <row r="314" spans="1:6">
      <c r="A314" s="807"/>
      <c r="B314" s="777"/>
      <c r="C314" s="777"/>
      <c r="D314" s="777"/>
      <c r="E314" s="777"/>
      <c r="F314" s="778"/>
    </row>
    <row r="315" spans="1:6">
      <c r="A315" s="807"/>
      <c r="B315" s="777"/>
      <c r="C315" s="777"/>
      <c r="D315" s="777"/>
      <c r="E315" s="777"/>
      <c r="F315" s="778"/>
    </row>
    <row r="316" spans="1:6">
      <c r="A316" s="807"/>
      <c r="B316" s="777"/>
      <c r="C316" s="777"/>
      <c r="D316" s="777"/>
      <c r="E316" s="777"/>
      <c r="F316" s="778"/>
    </row>
    <row r="317" spans="1:6">
      <c r="A317" s="807"/>
      <c r="B317" s="777"/>
      <c r="C317" s="777"/>
      <c r="D317" s="777"/>
      <c r="E317" s="777"/>
      <c r="F317" s="778"/>
    </row>
    <row r="318" spans="1:6">
      <c r="A318" s="807"/>
      <c r="B318" s="777"/>
      <c r="C318" s="777"/>
      <c r="D318" s="777"/>
      <c r="E318" s="777"/>
      <c r="F318" s="778"/>
    </row>
    <row r="319" spans="1:6">
      <c r="A319" s="807"/>
      <c r="B319" s="777"/>
      <c r="C319" s="777"/>
      <c r="D319" s="777"/>
      <c r="E319" s="777"/>
      <c r="F319" s="778"/>
    </row>
    <row r="320" spans="1:6">
      <c r="A320" s="807"/>
      <c r="B320" s="777"/>
      <c r="C320" s="777"/>
      <c r="D320" s="777"/>
      <c r="E320" s="777"/>
      <c r="F320" s="778"/>
    </row>
    <row r="321" spans="1:6">
      <c r="A321" s="807"/>
      <c r="B321" s="777"/>
      <c r="C321" s="777"/>
      <c r="D321" s="777"/>
      <c r="E321" s="777"/>
      <c r="F321" s="778"/>
    </row>
    <row r="322" spans="1:6">
      <c r="A322" s="807"/>
      <c r="B322" s="777"/>
      <c r="C322" s="777"/>
      <c r="D322" s="777"/>
      <c r="E322" s="777"/>
      <c r="F322" s="778"/>
    </row>
    <row r="323" spans="1:6">
      <c r="A323" s="807"/>
      <c r="B323" s="777"/>
      <c r="C323" s="777"/>
      <c r="D323" s="777"/>
      <c r="E323" s="777"/>
      <c r="F323" s="778"/>
    </row>
    <row r="324" spans="1:6">
      <c r="A324" s="807"/>
      <c r="B324" s="777"/>
      <c r="C324" s="777"/>
      <c r="D324" s="777"/>
      <c r="E324" s="777"/>
      <c r="F324" s="778"/>
    </row>
    <row r="325" spans="1:6">
      <c r="A325" s="807"/>
      <c r="B325" s="777"/>
      <c r="C325" s="777"/>
      <c r="D325" s="777"/>
      <c r="E325" s="777"/>
      <c r="F325" s="778"/>
    </row>
    <row r="326" spans="1:6">
      <c r="A326" s="807"/>
      <c r="B326" s="777"/>
      <c r="C326" s="777"/>
      <c r="D326" s="777"/>
      <c r="E326" s="777"/>
      <c r="F326" s="778"/>
    </row>
    <row r="327" spans="1:6">
      <c r="A327" s="807"/>
      <c r="B327" s="777"/>
      <c r="C327" s="777"/>
      <c r="D327" s="777"/>
      <c r="E327" s="777"/>
      <c r="F327" s="778"/>
    </row>
    <row r="328" spans="1:6">
      <c r="A328" s="807"/>
      <c r="B328" s="777"/>
      <c r="C328" s="777"/>
      <c r="D328" s="777"/>
      <c r="E328" s="777"/>
      <c r="F328" s="778"/>
    </row>
    <row r="329" spans="1:6">
      <c r="A329" s="807"/>
      <c r="B329" s="777"/>
      <c r="C329" s="777"/>
      <c r="D329" s="777"/>
      <c r="E329" s="777"/>
      <c r="F329" s="778"/>
    </row>
    <row r="330" spans="1:6">
      <c r="A330" s="807"/>
      <c r="B330" s="777"/>
      <c r="C330" s="777"/>
      <c r="D330" s="777"/>
      <c r="E330" s="777"/>
      <c r="F330" s="778"/>
    </row>
    <row r="331" spans="1:6">
      <c r="A331" s="807"/>
      <c r="B331" s="777"/>
      <c r="C331" s="777"/>
      <c r="D331" s="777"/>
      <c r="E331" s="777"/>
      <c r="F331" s="778"/>
    </row>
    <row r="332" spans="1:6">
      <c r="A332" s="807"/>
      <c r="B332" s="777"/>
      <c r="C332" s="777"/>
      <c r="D332" s="777"/>
      <c r="E332" s="777"/>
      <c r="F332" s="778"/>
    </row>
    <row r="333" spans="1:6">
      <c r="A333" s="807"/>
      <c r="B333" s="777"/>
      <c r="C333" s="777"/>
      <c r="D333" s="777"/>
      <c r="E333" s="777"/>
      <c r="F333" s="778"/>
    </row>
    <row r="334" spans="1:6">
      <c r="A334" s="807"/>
      <c r="B334" s="777"/>
      <c r="C334" s="777"/>
      <c r="D334" s="777"/>
      <c r="E334" s="777"/>
      <c r="F334" s="778"/>
    </row>
    <row r="335" spans="1:6">
      <c r="A335" s="807"/>
      <c r="B335" s="777"/>
      <c r="C335" s="777"/>
      <c r="D335" s="777"/>
      <c r="E335" s="777"/>
      <c r="F335" s="778"/>
    </row>
    <row r="336" spans="1:6">
      <c r="A336" s="807"/>
      <c r="B336" s="777"/>
      <c r="C336" s="777"/>
      <c r="D336" s="777"/>
      <c r="E336" s="777"/>
      <c r="F336" s="778"/>
    </row>
    <row r="337" spans="1:6">
      <c r="A337" s="807"/>
      <c r="B337" s="777"/>
      <c r="C337" s="777"/>
      <c r="D337" s="777"/>
      <c r="E337" s="777"/>
      <c r="F337" s="778"/>
    </row>
    <row r="338" spans="1:6">
      <c r="A338" s="808"/>
      <c r="B338" s="749"/>
      <c r="C338" s="749"/>
      <c r="D338" s="749"/>
      <c r="E338" s="749"/>
      <c r="F338" s="779"/>
    </row>
    <row r="343" spans="1:6">
      <c r="A343" s="750" t="s">
        <v>739</v>
      </c>
      <c r="B343" s="653"/>
      <c r="C343" s="653"/>
      <c r="D343" s="653"/>
      <c r="E343" s="653"/>
      <c r="F343" s="751"/>
    </row>
    <row r="344" spans="1:6">
      <c r="A344" s="752"/>
      <c r="B344" s="654"/>
      <c r="C344" s="654"/>
      <c r="D344" s="654"/>
      <c r="E344" s="654"/>
      <c r="F344" s="753"/>
    </row>
    <row r="345" spans="1:6">
      <c r="A345" s="752"/>
      <c r="B345" s="654"/>
      <c r="C345" s="654"/>
      <c r="D345" s="654"/>
      <c r="E345" s="654"/>
      <c r="F345" s="753"/>
    </row>
    <row r="346" spans="1:6">
      <c r="A346" s="754"/>
      <c r="B346" s="755"/>
      <c r="C346" s="755"/>
      <c r="D346" s="755"/>
      <c r="E346" s="755"/>
      <c r="F346" s="756"/>
    </row>
    <row r="347" spans="1:6">
      <c r="A347" s="662" t="s">
        <v>740</v>
      </c>
      <c r="B347" s="663"/>
      <c r="C347" s="668" t="s">
        <v>734</v>
      </c>
      <c r="D347" s="669"/>
      <c r="E347" s="674" t="s">
        <v>746</v>
      </c>
      <c r="F347" s="674" t="s">
        <v>747</v>
      </c>
    </row>
    <row r="348" spans="1:6">
      <c r="A348" s="664"/>
      <c r="B348" s="665"/>
      <c r="C348" s="670"/>
      <c r="D348" s="671"/>
      <c r="E348" s="675"/>
      <c r="F348" s="675"/>
    </row>
    <row r="349" spans="1:6">
      <c r="A349" s="664"/>
      <c r="B349" s="665"/>
      <c r="C349" s="670"/>
      <c r="D349" s="671"/>
      <c r="E349" s="675"/>
      <c r="F349" s="675"/>
    </row>
    <row r="350" spans="1:6">
      <c r="A350" s="666"/>
      <c r="B350" s="667"/>
      <c r="C350" s="672"/>
      <c r="D350" s="673"/>
      <c r="E350" s="676"/>
      <c r="F350" s="676"/>
    </row>
    <row r="351" spans="1:6">
      <c r="A351" s="678" t="s">
        <v>735</v>
      </c>
      <c r="B351" s="679"/>
      <c r="C351" s="692" t="s">
        <v>741</v>
      </c>
      <c r="D351" s="693"/>
      <c r="E351" s="684"/>
      <c r="F351" s="684"/>
    </row>
    <row r="352" spans="1:6">
      <c r="A352" s="680"/>
      <c r="B352" s="681"/>
      <c r="C352" s="694"/>
      <c r="D352" s="695"/>
      <c r="E352" s="685"/>
      <c r="F352" s="685"/>
    </row>
    <row r="353" spans="1:6">
      <c r="A353" s="680"/>
      <c r="B353" s="681"/>
      <c r="C353" s="694"/>
      <c r="D353" s="695"/>
      <c r="E353" s="685"/>
      <c r="F353" s="685"/>
    </row>
    <row r="354" spans="1:6">
      <c r="A354" s="678" t="s">
        <v>736</v>
      </c>
      <c r="B354" s="679"/>
      <c r="C354" s="688" t="s">
        <v>742</v>
      </c>
      <c r="D354" s="689"/>
      <c r="E354" s="684"/>
      <c r="F354" s="684"/>
    </row>
    <row r="355" spans="1:6">
      <c r="A355" s="680"/>
      <c r="B355" s="681"/>
      <c r="C355" s="690"/>
      <c r="D355" s="691"/>
      <c r="E355" s="685"/>
      <c r="F355" s="685"/>
    </row>
    <row r="356" spans="1:6">
      <c r="A356" s="680"/>
      <c r="B356" s="681"/>
      <c r="C356" s="690"/>
      <c r="D356" s="691"/>
      <c r="E356" s="685"/>
      <c r="F356" s="685"/>
    </row>
    <row r="357" spans="1:6">
      <c r="A357" s="680"/>
      <c r="B357" s="681"/>
      <c r="C357" s="690"/>
      <c r="D357" s="691"/>
      <c r="E357" s="685"/>
      <c r="F357" s="685"/>
    </row>
    <row r="358" spans="1:6">
      <c r="A358" s="680"/>
      <c r="B358" s="681"/>
      <c r="C358" s="690"/>
      <c r="D358" s="691"/>
      <c r="E358" s="685"/>
      <c r="F358" s="685"/>
    </row>
    <row r="359" spans="1:6">
      <c r="A359" s="680"/>
      <c r="B359" s="681"/>
      <c r="C359" s="690"/>
      <c r="D359" s="691"/>
      <c r="E359" s="685"/>
      <c r="F359" s="685"/>
    </row>
    <row r="360" spans="1:6">
      <c r="A360" s="680"/>
      <c r="B360" s="681"/>
      <c r="C360" s="690"/>
      <c r="D360" s="691"/>
      <c r="E360" s="685"/>
      <c r="F360" s="685"/>
    </row>
    <row r="361" spans="1:6">
      <c r="A361" s="680"/>
      <c r="B361" s="681"/>
      <c r="C361" s="688" t="s">
        <v>743</v>
      </c>
      <c r="D361" s="689"/>
      <c r="E361" s="684"/>
      <c r="F361" s="684"/>
    </row>
    <row r="362" spans="1:6">
      <c r="A362" s="680"/>
      <c r="B362" s="681"/>
      <c r="C362" s="690"/>
      <c r="D362" s="691"/>
      <c r="E362" s="685"/>
      <c r="F362" s="685"/>
    </row>
    <row r="363" spans="1:6">
      <c r="A363" s="680"/>
      <c r="B363" s="681"/>
      <c r="C363" s="690"/>
      <c r="D363" s="691"/>
      <c r="E363" s="685"/>
      <c r="F363" s="685"/>
    </row>
    <row r="364" spans="1:6">
      <c r="A364" s="680"/>
      <c r="B364" s="681"/>
      <c r="C364" s="690"/>
      <c r="D364" s="691"/>
      <c r="E364" s="685"/>
      <c r="F364" s="685"/>
    </row>
    <row r="365" spans="1:6">
      <c r="A365" s="680"/>
      <c r="B365" s="681"/>
      <c r="C365" s="690"/>
      <c r="D365" s="691"/>
      <c r="E365" s="685"/>
      <c r="F365" s="685"/>
    </row>
    <row r="366" spans="1:6">
      <c r="A366" s="680"/>
      <c r="B366" s="681"/>
      <c r="C366" s="690"/>
      <c r="D366" s="691"/>
      <c r="E366" s="685"/>
      <c r="F366" s="685"/>
    </row>
    <row r="367" spans="1:6" ht="17.25" customHeight="1">
      <c r="A367" s="686"/>
      <c r="B367" s="687"/>
      <c r="C367" s="682" t="s">
        <v>744</v>
      </c>
      <c r="D367" s="683"/>
      <c r="E367" s="324"/>
      <c r="F367" s="324"/>
    </row>
    <row r="368" spans="1:6">
      <c r="A368" s="662" t="s">
        <v>745</v>
      </c>
      <c r="B368" s="663"/>
      <c r="C368" s="668" t="s">
        <v>734</v>
      </c>
      <c r="D368" s="669"/>
      <c r="E368" s="674" t="s">
        <v>746</v>
      </c>
      <c r="F368" s="674" t="s">
        <v>747</v>
      </c>
    </row>
    <row r="369" spans="1:6">
      <c r="A369" s="664"/>
      <c r="B369" s="665"/>
      <c r="C369" s="670"/>
      <c r="D369" s="671"/>
      <c r="E369" s="675"/>
      <c r="F369" s="675"/>
    </row>
    <row r="370" spans="1:6">
      <c r="A370" s="664"/>
      <c r="B370" s="665"/>
      <c r="C370" s="670"/>
      <c r="D370" s="671"/>
      <c r="E370" s="675"/>
      <c r="F370" s="675"/>
    </row>
    <row r="371" spans="1:6">
      <c r="A371" s="666"/>
      <c r="B371" s="667"/>
      <c r="C371" s="672"/>
      <c r="D371" s="673"/>
      <c r="E371" s="676"/>
      <c r="F371" s="676"/>
    </row>
    <row r="372" spans="1:6">
      <c r="A372" s="657" t="s">
        <v>737</v>
      </c>
      <c r="B372" s="657"/>
      <c r="C372" s="677" t="s">
        <v>748</v>
      </c>
      <c r="D372" s="677"/>
      <c r="E372" s="657"/>
      <c r="F372" s="657"/>
    </row>
    <row r="373" spans="1:6">
      <c r="A373" s="657"/>
      <c r="B373" s="657"/>
      <c r="C373" s="677"/>
      <c r="D373" s="677"/>
      <c r="E373" s="657"/>
      <c r="F373" s="657"/>
    </row>
    <row r="374" spans="1:6">
      <c r="A374" s="657"/>
      <c r="B374" s="657"/>
      <c r="C374" s="677"/>
      <c r="D374" s="677"/>
      <c r="E374" s="657"/>
      <c r="F374" s="657"/>
    </row>
    <row r="375" spans="1:6">
      <c r="A375" s="657"/>
      <c r="B375" s="657"/>
      <c r="C375" s="677"/>
      <c r="D375" s="677"/>
      <c r="E375" s="657"/>
      <c r="F375" s="657"/>
    </row>
    <row r="376" spans="1:6">
      <c r="A376" s="657"/>
      <c r="B376" s="657"/>
      <c r="C376" s="677"/>
      <c r="D376" s="677"/>
      <c r="E376" s="657"/>
      <c r="F376" s="657"/>
    </row>
    <row r="377" spans="1:6">
      <c r="A377" s="657" t="s">
        <v>738</v>
      </c>
      <c r="B377" s="657"/>
      <c r="C377" s="677" t="s">
        <v>749</v>
      </c>
      <c r="D377" s="677"/>
      <c r="E377" s="657"/>
      <c r="F377" s="657"/>
    </row>
    <row r="378" spans="1:6">
      <c r="A378" s="657"/>
      <c r="B378" s="657"/>
      <c r="C378" s="677"/>
      <c r="D378" s="677"/>
      <c r="E378" s="657"/>
      <c r="F378" s="657"/>
    </row>
    <row r="379" spans="1:6">
      <c r="A379" s="657"/>
      <c r="B379" s="657"/>
      <c r="C379" s="677"/>
      <c r="D379" s="677"/>
      <c r="E379" s="657"/>
      <c r="F379" s="657"/>
    </row>
    <row r="380" spans="1:6">
      <c r="A380" s="657"/>
      <c r="B380" s="657"/>
      <c r="C380" s="677"/>
      <c r="D380" s="677"/>
      <c r="E380" s="657"/>
      <c r="F380" s="657"/>
    </row>
    <row r="381" spans="1:6">
      <c r="A381" s="657"/>
      <c r="B381" s="657"/>
      <c r="C381" s="677"/>
      <c r="D381" s="677"/>
      <c r="E381" s="657"/>
      <c r="F381" s="657"/>
    </row>
    <row r="382" spans="1:6">
      <c r="A382" s="657"/>
      <c r="B382" s="657"/>
      <c r="C382" s="677"/>
      <c r="D382" s="677"/>
      <c r="E382" s="657"/>
      <c r="F382" s="657"/>
    </row>
    <row r="383" spans="1:6">
      <c r="A383" s="657"/>
      <c r="B383" s="657"/>
      <c r="C383" s="677"/>
      <c r="D383" s="677"/>
      <c r="E383" s="657"/>
      <c r="F383" s="657"/>
    </row>
    <row r="384" spans="1:6">
      <c r="A384" s="657"/>
      <c r="B384" s="657"/>
      <c r="C384" s="677"/>
      <c r="D384" s="677"/>
      <c r="E384" s="657"/>
      <c r="F384" s="657"/>
    </row>
    <row r="385" spans="1:6">
      <c r="A385" s="657"/>
      <c r="B385" s="657"/>
      <c r="C385" s="677"/>
      <c r="D385" s="677"/>
      <c r="E385" s="657"/>
      <c r="F385" s="657"/>
    </row>
    <row r="386" spans="1:6">
      <c r="A386" s="657" t="s">
        <v>751</v>
      </c>
      <c r="B386" s="657"/>
      <c r="C386" s="677" t="s">
        <v>750</v>
      </c>
      <c r="D386" s="677"/>
      <c r="E386" s="657"/>
      <c r="F386" s="657"/>
    </row>
    <row r="387" spans="1:6">
      <c r="A387" s="657"/>
      <c r="B387" s="657"/>
      <c r="C387" s="677"/>
      <c r="D387" s="677"/>
      <c r="E387" s="657"/>
      <c r="F387" s="657"/>
    </row>
    <row r="388" spans="1:6">
      <c r="A388" s="657"/>
      <c r="B388" s="657"/>
      <c r="C388" s="677"/>
      <c r="D388" s="677"/>
      <c r="E388" s="657"/>
      <c r="F388" s="657"/>
    </row>
    <row r="389" spans="1:6">
      <c r="A389" s="657"/>
      <c r="B389" s="657"/>
      <c r="C389" s="677"/>
      <c r="D389" s="677"/>
      <c r="E389" s="657"/>
      <c r="F389" s="657"/>
    </row>
    <row r="390" spans="1:6">
      <c r="A390" s="657"/>
      <c r="B390" s="657"/>
      <c r="C390" s="677"/>
      <c r="D390" s="677"/>
      <c r="E390" s="657"/>
      <c r="F390" s="657"/>
    </row>
    <row r="391" spans="1:6">
      <c r="A391" s="657"/>
      <c r="B391" s="657"/>
      <c r="C391" s="677"/>
      <c r="D391" s="677"/>
      <c r="E391" s="657"/>
      <c r="F391" s="657"/>
    </row>
    <row r="392" spans="1:6">
      <c r="A392" s="657"/>
      <c r="B392" s="657"/>
      <c r="C392" s="677"/>
      <c r="D392" s="677"/>
      <c r="E392" s="657"/>
      <c r="F392" s="657"/>
    </row>
    <row r="393" spans="1:6">
      <c r="A393" s="657"/>
      <c r="B393" s="657"/>
      <c r="C393" s="677"/>
      <c r="D393" s="677"/>
      <c r="E393" s="657"/>
      <c r="F393" s="657"/>
    </row>
    <row r="399" spans="1:6">
      <c r="A399" s="653" t="s">
        <v>752</v>
      </c>
      <c r="B399" s="653"/>
      <c r="C399" s="653"/>
      <c r="D399" s="653"/>
      <c r="E399" s="653"/>
      <c r="F399" s="653"/>
    </row>
    <row r="400" spans="1:6">
      <c r="A400" s="654"/>
      <c r="B400" s="654"/>
      <c r="C400" s="654"/>
      <c r="D400" s="654"/>
      <c r="E400" s="654"/>
      <c r="F400" s="654"/>
    </row>
    <row r="401" spans="1:6">
      <c r="A401" s="654"/>
      <c r="B401" s="654"/>
      <c r="C401" s="654"/>
      <c r="D401" s="654"/>
      <c r="E401" s="654"/>
      <c r="F401" s="654"/>
    </row>
    <row r="402" spans="1:6">
      <c r="A402" s="654"/>
      <c r="B402" s="654"/>
      <c r="C402" s="654"/>
      <c r="D402" s="654"/>
      <c r="E402" s="654"/>
      <c r="F402" s="654"/>
    </row>
    <row r="403" spans="1:6">
      <c r="A403" s="654"/>
      <c r="B403" s="654"/>
      <c r="C403" s="654"/>
      <c r="D403" s="654"/>
      <c r="E403" s="654"/>
      <c r="F403" s="654"/>
    </row>
    <row r="404" spans="1:6">
      <c r="A404" s="655" t="s">
        <v>180</v>
      </c>
      <c r="B404" s="655"/>
      <c r="C404" s="655"/>
      <c r="D404" s="656" t="s">
        <v>147</v>
      </c>
      <c r="E404" s="656"/>
      <c r="F404" s="656"/>
    </row>
    <row r="405" spans="1:6">
      <c r="A405" s="655"/>
      <c r="B405" s="655"/>
      <c r="C405" s="655"/>
      <c r="D405" s="656"/>
      <c r="E405" s="656"/>
      <c r="F405" s="656"/>
    </row>
    <row r="406" spans="1:6">
      <c r="A406" s="657" t="s">
        <v>153</v>
      </c>
      <c r="B406" s="657"/>
      <c r="C406" s="657"/>
      <c r="D406" s="657" t="s">
        <v>154</v>
      </c>
      <c r="E406" s="657" t="s">
        <v>155</v>
      </c>
      <c r="F406" s="657"/>
    </row>
    <row r="407" spans="1:6">
      <c r="A407" s="657"/>
      <c r="B407" s="657"/>
      <c r="C407" s="657"/>
      <c r="D407" s="657"/>
      <c r="E407" s="657"/>
      <c r="F407" s="657"/>
    </row>
    <row r="408" spans="1:6">
      <c r="A408" s="660" t="str">
        <f>'2.2.dRegenerada'!E4</f>
        <v>E.coli</v>
      </c>
      <c r="B408" s="660"/>
      <c r="C408" s="660"/>
      <c r="D408" s="325">
        <f>AVERAGE('2.2.dRegenerada'!E6:E17)</f>
        <v>8.3333333333333339</v>
      </c>
      <c r="E408" s="651" t="str">
        <f>'2.2.dRegenerada'!E5</f>
        <v>UFC/100 mL</v>
      </c>
      <c r="F408" s="651"/>
    </row>
    <row r="409" spans="1:6">
      <c r="A409" s="634" t="str">
        <f>'2.2.dRegenerada'!F4</f>
        <v>Turbidez in situ</v>
      </c>
      <c r="B409" s="634"/>
      <c r="C409" s="634"/>
      <c r="D409" s="325">
        <f>AVERAGE('2.2.dRegenerada'!F6:F17)</f>
        <v>4.25</v>
      </c>
      <c r="E409" s="651" t="str">
        <f>'2.2.dRegenerada'!F5</f>
        <v>UNT</v>
      </c>
      <c r="F409" s="651"/>
    </row>
    <row r="410" spans="1:6">
      <c r="A410" s="634" t="str">
        <f>'2.2.dRegenerada'!G4</f>
        <v>Sólidos en suspensión</v>
      </c>
      <c r="B410" s="634"/>
      <c r="C410" s="634"/>
      <c r="D410" s="325">
        <f>AVERAGE('2.2.dRegenerada'!G6:G17)</f>
        <v>9.5833333333333339</v>
      </c>
      <c r="E410" s="651" t="str">
        <f>'2.2.dRegenerada'!G5</f>
        <v>mg/L</v>
      </c>
      <c r="F410" s="651"/>
    </row>
    <row r="411" spans="1:6">
      <c r="A411" s="660" t="str">
        <f>'2.2.dRegenerada'!H4</f>
        <v>Legionella spp.</v>
      </c>
      <c r="B411" s="660"/>
      <c r="C411" s="660"/>
      <c r="D411" s="325">
        <f>AVERAGE('2.2.dRegenerada'!H6:H17)</f>
        <v>1183.3333333333333</v>
      </c>
      <c r="E411" s="651" t="str">
        <f>'2.2.dRegenerada'!H5</f>
        <v>UFC/L</v>
      </c>
      <c r="F411" s="651"/>
    </row>
    <row r="412" spans="1:6">
      <c r="A412" s="661" t="s">
        <v>753</v>
      </c>
      <c r="B412" s="661"/>
      <c r="C412" s="661"/>
      <c r="D412" s="325"/>
      <c r="E412" s="651"/>
      <c r="F412" s="651"/>
    </row>
    <row r="413" spans="1:6">
      <c r="A413" s="652" t="str">
        <f>IF('2.2.dRegenerada'!M4="","",'2.2.dRegenerada'!M4)</f>
        <v/>
      </c>
      <c r="B413" s="652"/>
      <c r="C413" s="652"/>
      <c r="D413" s="325"/>
      <c r="E413" s="651" t="str">
        <f>IF('2.2.dRegenerada'!M5="","",'2.2.dRegenerada'!M5)</f>
        <v/>
      </c>
      <c r="F413" s="651"/>
    </row>
    <row r="414" spans="1:6">
      <c r="A414" s="652" t="str">
        <f>IF('2.2.dRegenerada'!N4="","",'2.2.dRegenerada'!N4)</f>
        <v/>
      </c>
      <c r="B414" s="652"/>
      <c r="C414" s="652"/>
      <c r="D414" s="325"/>
      <c r="E414" s="651" t="str">
        <f>IF('2.2.dRegenerada'!N5="","",'2.2.dRegenerada'!N5)</f>
        <v/>
      </c>
      <c r="F414" s="651"/>
    </row>
    <row r="415" spans="1:6">
      <c r="A415" s="652"/>
      <c r="B415" s="652"/>
      <c r="C415" s="652"/>
      <c r="D415" s="325"/>
      <c r="E415" s="651"/>
      <c r="F415" s="651"/>
    </row>
    <row r="416" spans="1:6">
      <c r="A416" s="652"/>
      <c r="B416" s="652"/>
      <c r="C416" s="652"/>
      <c r="D416" s="325"/>
      <c r="E416" s="651"/>
      <c r="F416" s="651"/>
    </row>
    <row r="417" spans="1:6">
      <c r="A417" s="652"/>
      <c r="B417" s="652"/>
      <c r="C417" s="652"/>
      <c r="D417" s="325"/>
      <c r="E417" s="651"/>
      <c r="F417" s="651"/>
    </row>
    <row r="418" spans="1:6">
      <c r="A418" s="652"/>
      <c r="B418" s="652"/>
      <c r="C418" s="652"/>
      <c r="D418" s="325"/>
      <c r="E418" s="651"/>
      <c r="F418" s="651"/>
    </row>
    <row r="419" spans="1:6">
      <c r="A419" s="652"/>
      <c r="B419" s="652"/>
      <c r="C419" s="652"/>
      <c r="D419" s="325"/>
      <c r="E419" s="651"/>
      <c r="F419" s="651"/>
    </row>
    <row r="420" spans="1:6">
      <c r="A420" s="652"/>
      <c r="B420" s="652"/>
      <c r="C420" s="652"/>
      <c r="D420" s="325"/>
      <c r="E420" s="651"/>
      <c r="F420" s="651"/>
    </row>
    <row r="421" spans="1:6">
      <c r="A421" s="652"/>
      <c r="B421" s="652"/>
      <c r="C421" s="652"/>
      <c r="D421" s="325"/>
      <c r="E421" s="651"/>
      <c r="F421" s="651"/>
    </row>
    <row r="422" spans="1:6">
      <c r="A422" s="652"/>
      <c r="B422" s="652"/>
      <c r="C422" s="652"/>
      <c r="D422" s="325"/>
      <c r="E422" s="651"/>
      <c r="F422" s="651"/>
    </row>
    <row r="423" spans="1:6">
      <c r="A423" s="652"/>
      <c r="B423" s="652"/>
      <c r="C423" s="652"/>
      <c r="D423" s="325"/>
      <c r="E423" s="651"/>
      <c r="F423" s="651"/>
    </row>
    <row r="424" spans="1:6">
      <c r="A424" s="652"/>
      <c r="B424" s="652"/>
      <c r="C424" s="652"/>
      <c r="D424" s="325"/>
      <c r="E424" s="651"/>
      <c r="F424" s="651"/>
    </row>
    <row r="425" spans="1:6">
      <c r="A425" s="652"/>
      <c r="B425" s="652"/>
      <c r="C425" s="652"/>
      <c r="D425" s="325"/>
      <c r="E425" s="651"/>
      <c r="F425" s="651"/>
    </row>
    <row r="426" spans="1:6">
      <c r="A426" s="652"/>
      <c r="B426" s="652"/>
      <c r="C426" s="652"/>
      <c r="D426" s="325"/>
      <c r="E426" s="651"/>
      <c r="F426" s="651"/>
    </row>
    <row r="427" spans="1:6">
      <c r="A427" s="652"/>
      <c r="B427" s="652"/>
      <c r="C427" s="652"/>
      <c r="D427" s="325"/>
      <c r="E427" s="651"/>
      <c r="F427" s="651"/>
    </row>
    <row r="428" spans="1:6">
      <c r="A428" s="652"/>
      <c r="B428" s="652"/>
      <c r="C428" s="652"/>
      <c r="D428" s="325"/>
      <c r="E428" s="651"/>
      <c r="F428" s="651"/>
    </row>
    <row r="429" spans="1:6">
      <c r="A429" s="652"/>
      <c r="B429" s="652"/>
      <c r="C429" s="652"/>
      <c r="D429" s="325"/>
      <c r="E429" s="651"/>
      <c r="F429" s="651"/>
    </row>
    <row r="430" spans="1:6">
      <c r="A430" s="652"/>
      <c r="B430" s="652"/>
      <c r="C430" s="652"/>
      <c r="D430" s="325"/>
      <c r="E430" s="651"/>
      <c r="F430" s="651"/>
    </row>
    <row r="431" spans="1:6">
      <c r="A431" s="652"/>
      <c r="B431" s="652"/>
      <c r="C431" s="652"/>
      <c r="D431" s="325"/>
      <c r="E431" s="651"/>
      <c r="F431" s="651"/>
    </row>
    <row r="432" spans="1:6">
      <c r="A432" s="652"/>
      <c r="B432" s="652"/>
      <c r="C432" s="652"/>
      <c r="D432" s="325"/>
      <c r="E432" s="651"/>
      <c r="F432" s="651"/>
    </row>
    <row r="433" spans="1:6">
      <c r="A433" s="652"/>
      <c r="B433" s="652"/>
      <c r="C433" s="652"/>
      <c r="D433" s="325"/>
      <c r="E433" s="651"/>
      <c r="F433" s="651"/>
    </row>
    <row r="434" spans="1:6">
      <c r="A434" s="652"/>
      <c r="B434" s="652"/>
      <c r="C434" s="652"/>
      <c r="D434" s="325"/>
      <c r="E434" s="651"/>
      <c r="F434" s="651"/>
    </row>
    <row r="435" spans="1:6">
      <c r="A435" s="652"/>
      <c r="B435" s="652"/>
      <c r="C435" s="652"/>
      <c r="D435" s="325"/>
      <c r="E435" s="651"/>
      <c r="F435" s="651"/>
    </row>
    <row r="436" spans="1:6">
      <c r="A436" s="652"/>
      <c r="B436" s="652"/>
      <c r="C436" s="652"/>
      <c r="D436" s="325"/>
      <c r="E436" s="651"/>
      <c r="F436" s="651"/>
    </row>
    <row r="437" spans="1:6">
      <c r="A437" s="652"/>
      <c r="B437" s="652"/>
      <c r="C437" s="652"/>
      <c r="D437" s="325"/>
      <c r="E437" s="651"/>
      <c r="F437" s="651"/>
    </row>
    <row r="438" spans="1:6">
      <c r="A438" s="652"/>
      <c r="B438" s="652"/>
      <c r="C438" s="652"/>
      <c r="D438" s="325"/>
      <c r="E438" s="651"/>
      <c r="F438" s="651"/>
    </row>
    <row r="439" spans="1:6">
      <c r="A439" s="652"/>
      <c r="B439" s="652"/>
      <c r="C439" s="652"/>
      <c r="D439" s="325"/>
      <c r="E439" s="651"/>
      <c r="F439" s="651"/>
    </row>
    <row r="440" spans="1:6">
      <c r="A440" s="652"/>
      <c r="B440" s="652"/>
      <c r="C440" s="652"/>
      <c r="D440" s="325"/>
      <c r="E440" s="651"/>
      <c r="F440" s="651"/>
    </row>
    <row r="441" spans="1:6">
      <c r="A441" s="652"/>
      <c r="B441" s="652"/>
      <c r="C441" s="652"/>
      <c r="D441" s="325"/>
      <c r="E441" s="651"/>
      <c r="F441" s="651"/>
    </row>
    <row r="442" spans="1:6">
      <c r="A442" s="652"/>
      <c r="B442" s="652"/>
      <c r="C442" s="652"/>
      <c r="D442" s="325"/>
      <c r="E442" s="651"/>
      <c r="F442" s="651"/>
    </row>
    <row r="443" spans="1:6">
      <c r="A443" s="652"/>
      <c r="B443" s="652"/>
      <c r="C443" s="652"/>
      <c r="D443" s="325"/>
      <c r="E443" s="651"/>
      <c r="F443" s="651"/>
    </row>
    <row r="444" spans="1:6">
      <c r="A444" s="652"/>
      <c r="B444" s="652"/>
      <c r="C444" s="652"/>
      <c r="D444" s="325"/>
      <c r="E444" s="651"/>
      <c r="F444" s="651"/>
    </row>
    <row r="445" spans="1:6">
      <c r="A445" s="652"/>
      <c r="B445" s="652"/>
      <c r="C445" s="652"/>
      <c r="D445" s="325"/>
      <c r="E445" s="651"/>
      <c r="F445" s="651"/>
    </row>
    <row r="446" spans="1:6">
      <c r="A446" s="652"/>
      <c r="B446" s="652"/>
      <c r="C446" s="652"/>
      <c r="D446" s="325"/>
      <c r="E446" s="651"/>
      <c r="F446" s="651"/>
    </row>
    <row r="447" spans="1:6">
      <c r="A447" s="652"/>
      <c r="B447" s="652"/>
      <c r="C447" s="652"/>
      <c r="D447" s="325"/>
      <c r="E447" s="651"/>
      <c r="F447" s="651"/>
    </row>
    <row r="448" spans="1:6">
      <c r="A448" s="652"/>
      <c r="B448" s="652"/>
      <c r="C448" s="652"/>
      <c r="D448" s="325"/>
      <c r="E448" s="651"/>
      <c r="F448" s="651"/>
    </row>
    <row r="449" spans="1:6">
      <c r="A449" s="652"/>
      <c r="B449" s="652"/>
      <c r="C449" s="652"/>
      <c r="D449" s="325"/>
      <c r="E449" s="651"/>
      <c r="F449" s="651"/>
    </row>
    <row r="450" spans="1:6">
      <c r="A450" s="652"/>
      <c r="B450" s="652"/>
      <c r="C450" s="652"/>
      <c r="D450" s="325"/>
      <c r="E450" s="651"/>
      <c r="F450" s="651"/>
    </row>
    <row r="451" spans="1:6">
      <c r="A451" s="652"/>
      <c r="B451" s="652"/>
      <c r="C451" s="652"/>
      <c r="D451" s="325"/>
      <c r="E451" s="651"/>
      <c r="F451" s="651"/>
    </row>
    <row r="456" spans="1:6">
      <c r="A456" s="653" t="s">
        <v>754</v>
      </c>
      <c r="B456" s="653"/>
      <c r="C456" s="653"/>
      <c r="D456" s="653"/>
      <c r="E456" s="653"/>
      <c r="F456" s="653"/>
    </row>
    <row r="457" spans="1:6">
      <c r="A457" s="654"/>
      <c r="B457" s="654"/>
      <c r="C457" s="654"/>
      <c r="D457" s="654"/>
      <c r="E457" s="654"/>
      <c r="F457" s="654"/>
    </row>
    <row r="458" spans="1:6">
      <c r="A458" s="654"/>
      <c r="B458" s="654"/>
      <c r="C458" s="654"/>
      <c r="D458" s="654"/>
      <c r="E458" s="654"/>
      <c r="F458" s="654"/>
    </row>
    <row r="459" spans="1:6">
      <c r="A459" s="654"/>
      <c r="B459" s="654"/>
      <c r="C459" s="654"/>
      <c r="D459" s="654"/>
      <c r="E459" s="654"/>
      <c r="F459" s="654"/>
    </row>
    <row r="460" spans="1:6">
      <c r="A460" s="654"/>
      <c r="B460" s="654"/>
      <c r="C460" s="654"/>
      <c r="D460" s="654"/>
      <c r="E460" s="654"/>
      <c r="F460" s="654"/>
    </row>
    <row r="461" spans="1:6">
      <c r="A461" s="655" t="s">
        <v>180</v>
      </c>
      <c r="B461" s="655"/>
      <c r="C461" s="655"/>
      <c r="D461" s="656" t="s">
        <v>147</v>
      </c>
      <c r="E461" s="656"/>
      <c r="F461" s="656"/>
    </row>
    <row r="462" spans="1:6">
      <c r="A462" s="655"/>
      <c r="B462" s="655"/>
      <c r="C462" s="655"/>
      <c r="D462" s="656"/>
      <c r="E462" s="656"/>
      <c r="F462" s="656"/>
    </row>
    <row r="463" spans="1:6">
      <c r="A463" s="657" t="s">
        <v>153</v>
      </c>
      <c r="B463" s="657"/>
      <c r="C463" s="657"/>
      <c r="D463" s="657" t="s">
        <v>755</v>
      </c>
      <c r="E463" s="658" t="s">
        <v>756</v>
      </c>
      <c r="F463" s="658" t="s">
        <v>757</v>
      </c>
    </row>
    <row r="464" spans="1:6">
      <c r="A464" s="657"/>
      <c r="B464" s="657"/>
      <c r="C464" s="657"/>
      <c r="D464" s="657"/>
      <c r="E464" s="659"/>
      <c r="F464" s="659"/>
    </row>
    <row r="465" spans="1:6">
      <c r="A465" s="652" t="s">
        <v>758</v>
      </c>
      <c r="B465" s="652"/>
      <c r="C465" s="652"/>
      <c r="D465" s="324"/>
      <c r="E465" s="324"/>
      <c r="F465" s="324"/>
    </row>
    <row r="466" spans="1:6">
      <c r="A466" s="652" t="s">
        <v>163</v>
      </c>
      <c r="B466" s="652"/>
      <c r="C466" s="652"/>
      <c r="D466" s="324"/>
      <c r="E466" s="324"/>
      <c r="F466" s="324"/>
    </row>
    <row r="467" spans="1:6">
      <c r="A467" s="652" t="s">
        <v>76</v>
      </c>
      <c r="B467" s="652"/>
      <c r="C467" s="652"/>
      <c r="D467" s="324"/>
      <c r="E467" s="324"/>
      <c r="F467" s="324"/>
    </row>
    <row r="468" spans="1:6">
      <c r="A468" s="652" t="s">
        <v>77</v>
      </c>
      <c r="B468" s="652"/>
      <c r="C468" s="652"/>
      <c r="D468" s="324"/>
      <c r="E468" s="324"/>
      <c r="F468" s="324"/>
    </row>
    <row r="469" spans="1:6">
      <c r="A469" s="651" t="s">
        <v>753</v>
      </c>
      <c r="B469" s="651"/>
      <c r="C469" s="651"/>
      <c r="D469" s="324"/>
      <c r="E469" s="324"/>
      <c r="F469" s="324"/>
    </row>
    <row r="470" spans="1:6">
      <c r="A470" s="651"/>
      <c r="B470" s="651"/>
      <c r="C470" s="651"/>
      <c r="D470" s="324"/>
      <c r="E470" s="324"/>
      <c r="F470" s="324"/>
    </row>
    <row r="471" spans="1:6">
      <c r="A471" s="651"/>
      <c r="B471" s="651"/>
      <c r="C471" s="651"/>
      <c r="D471" s="324"/>
      <c r="E471" s="324"/>
      <c r="F471" s="324"/>
    </row>
    <row r="472" spans="1:6">
      <c r="A472" s="651"/>
      <c r="B472" s="651"/>
      <c r="C472" s="651"/>
      <c r="D472" s="324"/>
      <c r="E472" s="324"/>
      <c r="F472" s="324"/>
    </row>
    <row r="473" spans="1:6">
      <c r="A473" s="651"/>
      <c r="B473" s="651"/>
      <c r="C473" s="651"/>
      <c r="D473" s="324"/>
      <c r="E473" s="324"/>
      <c r="F473" s="324"/>
    </row>
    <row r="474" spans="1:6">
      <c r="A474" s="651"/>
      <c r="B474" s="651"/>
      <c r="C474" s="651"/>
      <c r="D474" s="324"/>
      <c r="E474" s="324"/>
      <c r="F474" s="324"/>
    </row>
    <row r="475" spans="1:6">
      <c r="A475" s="651"/>
      <c r="B475" s="651"/>
      <c r="C475" s="651"/>
      <c r="D475" s="324"/>
      <c r="E475" s="324"/>
      <c r="F475" s="324"/>
    </row>
    <row r="476" spans="1:6">
      <c r="A476" s="651"/>
      <c r="B476" s="651"/>
      <c r="C476" s="651"/>
      <c r="D476" s="324"/>
      <c r="E476" s="324"/>
      <c r="F476" s="324"/>
    </row>
    <row r="477" spans="1:6">
      <c r="A477" s="651"/>
      <c r="B477" s="651"/>
      <c r="C477" s="651"/>
      <c r="D477" s="324"/>
      <c r="E477" s="324"/>
      <c r="F477" s="324"/>
    </row>
    <row r="478" spans="1:6">
      <c r="A478" s="651"/>
      <c r="B478" s="651"/>
      <c r="C478" s="651"/>
      <c r="D478" s="324"/>
      <c r="E478" s="324"/>
      <c r="F478" s="324"/>
    </row>
    <row r="479" spans="1:6">
      <c r="A479" s="651"/>
      <c r="B479" s="651"/>
      <c r="C479" s="651"/>
      <c r="D479" s="324"/>
      <c r="E479" s="324"/>
      <c r="F479" s="324"/>
    </row>
    <row r="480" spans="1:6">
      <c r="A480" s="651"/>
      <c r="B480" s="651"/>
      <c r="C480" s="651"/>
      <c r="D480" s="324"/>
      <c r="E480" s="324"/>
      <c r="F480" s="324"/>
    </row>
    <row r="481" spans="1:6">
      <c r="A481" s="651"/>
      <c r="B481" s="651"/>
      <c r="C481" s="651"/>
      <c r="D481" s="324"/>
      <c r="E481" s="324"/>
      <c r="F481" s="324"/>
    </row>
    <row r="482" spans="1:6">
      <c r="A482" s="651"/>
      <c r="B482" s="651"/>
      <c r="C482" s="651"/>
      <c r="D482" s="324"/>
      <c r="E482" s="324"/>
      <c r="F482" s="324"/>
    </row>
    <row r="483" spans="1:6">
      <c r="A483" s="651"/>
      <c r="B483" s="651"/>
      <c r="C483" s="651"/>
      <c r="D483" s="324"/>
      <c r="E483" s="324"/>
      <c r="F483" s="324"/>
    </row>
    <row r="484" spans="1:6">
      <c r="A484" s="651"/>
      <c r="B484" s="651"/>
      <c r="C484" s="651"/>
      <c r="D484" s="324"/>
      <c r="E484" s="324"/>
      <c r="F484" s="324"/>
    </row>
    <row r="485" spans="1:6">
      <c r="A485" s="651"/>
      <c r="B485" s="651"/>
      <c r="C485" s="651"/>
      <c r="D485" s="324"/>
      <c r="E485" s="324"/>
      <c r="F485" s="324"/>
    </row>
    <row r="486" spans="1:6">
      <c r="A486" s="651"/>
      <c r="B486" s="651"/>
      <c r="C486" s="651"/>
      <c r="D486" s="324"/>
      <c r="E486" s="324"/>
      <c r="F486" s="324"/>
    </row>
    <row r="487" spans="1:6">
      <c r="A487" s="651"/>
      <c r="B487" s="651"/>
      <c r="C487" s="651"/>
      <c r="D487" s="324"/>
      <c r="E487" s="324"/>
      <c r="F487" s="324"/>
    </row>
    <row r="488" spans="1:6">
      <c r="A488" s="651"/>
      <c r="B488" s="651"/>
      <c r="C488" s="651"/>
      <c r="D488" s="324"/>
      <c r="E488" s="324"/>
      <c r="F488" s="324"/>
    </row>
    <row r="489" spans="1:6">
      <c r="A489" s="651"/>
      <c r="B489" s="651"/>
      <c r="C489" s="651"/>
      <c r="D489" s="324"/>
      <c r="E489" s="324"/>
      <c r="F489" s="324"/>
    </row>
    <row r="490" spans="1:6">
      <c r="A490" s="651"/>
      <c r="B490" s="651"/>
      <c r="C490" s="651"/>
      <c r="D490" s="324"/>
      <c r="E490" s="324"/>
      <c r="F490" s="324"/>
    </row>
    <row r="491" spans="1:6">
      <c r="A491" s="651"/>
      <c r="B491" s="651"/>
      <c r="C491" s="651"/>
      <c r="D491" s="324"/>
      <c r="E491" s="324"/>
      <c r="F491" s="324"/>
    </row>
    <row r="492" spans="1:6">
      <c r="A492" s="651"/>
      <c r="B492" s="651"/>
      <c r="C492" s="651"/>
      <c r="D492" s="324"/>
      <c r="E492" s="324"/>
      <c r="F492" s="324"/>
    </row>
    <row r="493" spans="1:6">
      <c r="A493" s="651"/>
      <c r="B493" s="651"/>
      <c r="C493" s="651"/>
      <c r="D493" s="324"/>
      <c r="E493" s="324"/>
      <c r="F493" s="324"/>
    </row>
    <row r="494" spans="1:6">
      <c r="A494" s="651"/>
      <c r="B494" s="651"/>
      <c r="C494" s="651"/>
      <c r="D494" s="324"/>
      <c r="E494" s="324"/>
      <c r="F494" s="324"/>
    </row>
    <row r="495" spans="1:6">
      <c r="A495" s="651"/>
      <c r="B495" s="651"/>
      <c r="C495" s="651"/>
      <c r="D495" s="324"/>
      <c r="E495" s="324"/>
      <c r="F495" s="324"/>
    </row>
    <row r="496" spans="1:6">
      <c r="A496" s="651"/>
      <c r="B496" s="651"/>
      <c r="C496" s="651"/>
      <c r="D496" s="324"/>
      <c r="E496" s="324"/>
      <c r="F496" s="324"/>
    </row>
    <row r="497" spans="1:6">
      <c r="A497" s="651"/>
      <c r="B497" s="651"/>
      <c r="C497" s="651"/>
      <c r="D497" s="324"/>
      <c r="E497" s="324"/>
      <c r="F497" s="324"/>
    </row>
    <row r="498" spans="1:6">
      <c r="A498" s="651"/>
      <c r="B498" s="651"/>
      <c r="C498" s="651"/>
      <c r="D498" s="324"/>
      <c r="E498" s="324"/>
      <c r="F498" s="324"/>
    </row>
    <row r="499" spans="1:6">
      <c r="A499" s="651"/>
      <c r="B499" s="651"/>
      <c r="C499" s="651"/>
      <c r="D499" s="324"/>
      <c r="E499" s="324"/>
      <c r="F499" s="324"/>
    </row>
    <row r="500" spans="1:6">
      <c r="A500" s="651"/>
      <c r="B500" s="651"/>
      <c r="C500" s="651"/>
      <c r="D500" s="324"/>
      <c r="E500" s="324"/>
      <c r="F500" s="324"/>
    </row>
    <row r="501" spans="1:6">
      <c r="A501" s="651"/>
      <c r="B501" s="651"/>
      <c r="C501" s="651"/>
      <c r="D501" s="324"/>
      <c r="E501" s="324"/>
      <c r="F501" s="324"/>
    </row>
    <row r="502" spans="1:6">
      <c r="A502" s="651"/>
      <c r="B502" s="651"/>
      <c r="C502" s="651"/>
      <c r="D502" s="324"/>
      <c r="E502" s="324"/>
      <c r="F502" s="324"/>
    </row>
    <row r="503" spans="1:6">
      <c r="A503" s="651"/>
      <c r="B503" s="651"/>
      <c r="C503" s="651"/>
      <c r="D503" s="324"/>
      <c r="E503" s="324"/>
      <c r="F503" s="324"/>
    </row>
    <row r="504" spans="1:6">
      <c r="A504" s="651"/>
      <c r="B504" s="651"/>
      <c r="C504" s="651"/>
      <c r="D504" s="324"/>
      <c r="E504" s="324"/>
      <c r="F504" s="324"/>
    </row>
    <row r="505" spans="1:6">
      <c r="A505" s="651"/>
      <c r="B505" s="651"/>
      <c r="C505" s="651"/>
      <c r="D505" s="324"/>
      <c r="E505" s="324"/>
      <c r="F505" s="324"/>
    </row>
    <row r="506" spans="1:6">
      <c r="A506" s="651"/>
      <c r="B506" s="651"/>
      <c r="C506" s="651"/>
      <c r="D506" s="324"/>
      <c r="E506" s="324"/>
      <c r="F506" s="324"/>
    </row>
    <row r="507" spans="1:6">
      <c r="A507" s="651"/>
      <c r="B507" s="651"/>
      <c r="C507" s="651"/>
      <c r="D507" s="324"/>
      <c r="E507" s="324"/>
      <c r="F507" s="324"/>
    </row>
    <row r="508" spans="1:6">
      <c r="A508" s="651"/>
      <c r="B508" s="651"/>
      <c r="C508" s="651"/>
      <c r="D508" s="324"/>
      <c r="E508" s="324"/>
      <c r="F508" s="324"/>
    </row>
    <row r="509" spans="1:6">
      <c r="A509" s="651"/>
      <c r="B509" s="651"/>
      <c r="C509" s="651"/>
      <c r="D509" s="324"/>
      <c r="E509" s="324"/>
      <c r="F509" s="324"/>
    </row>
    <row r="513" spans="1:6">
      <c r="A513" s="750" t="s">
        <v>824</v>
      </c>
      <c r="B513" s="653"/>
      <c r="C513" s="653"/>
      <c r="D513" s="653"/>
      <c r="E513" s="653"/>
      <c r="F513" s="751"/>
    </row>
    <row r="514" spans="1:6">
      <c r="A514" s="752"/>
      <c r="B514" s="654"/>
      <c r="C514" s="654"/>
      <c r="D514" s="654"/>
      <c r="E514" s="654"/>
      <c r="F514" s="753"/>
    </row>
    <row r="515" spans="1:6">
      <c r="A515" s="752"/>
      <c r="B515" s="654"/>
      <c r="C515" s="654"/>
      <c r="D515" s="654"/>
      <c r="E515" s="654"/>
      <c r="F515" s="753"/>
    </row>
    <row r="516" spans="1:6">
      <c r="A516" s="754"/>
      <c r="B516" s="755"/>
      <c r="C516" s="755"/>
      <c r="D516" s="755"/>
      <c r="E516" s="755"/>
      <c r="F516" s="756"/>
    </row>
    <row r="517" spans="1:6">
      <c r="A517" s="743" t="s">
        <v>825</v>
      </c>
      <c r="B517" s="745"/>
      <c r="C517" s="745"/>
      <c r="D517" s="745"/>
      <c r="E517" s="745"/>
      <c r="F517" s="744"/>
    </row>
    <row r="518" spans="1:6">
      <c r="A518" s="746"/>
      <c r="B518" s="747"/>
      <c r="C518" s="747"/>
      <c r="D518" s="747"/>
      <c r="E518" s="747"/>
      <c r="F518" s="748"/>
    </row>
    <row r="519" spans="1:6">
      <c r="A519" s="732" t="s">
        <v>826</v>
      </c>
      <c r="B519" s="733"/>
      <c r="C519" s="733"/>
      <c r="D519" s="733"/>
      <c r="E519" s="733"/>
      <c r="F519" s="734"/>
    </row>
    <row r="520" spans="1:6">
      <c r="A520" s="738"/>
      <c r="B520" s="739"/>
      <c r="C520" s="739"/>
      <c r="D520" s="739"/>
      <c r="E520" s="739"/>
      <c r="F520" s="740"/>
    </row>
    <row r="521" spans="1:6" ht="24.9" customHeight="1">
      <c r="A521" s="876" t="str">
        <f>IF(AUX!X490&lt;&gt;0,AUX!X490,"")</f>
        <v>Prevención o gestión de los vertidos industriales en las aguas residuales urbanas garantizando el cumplimiento de cualquier requisito en virtud de la legislación local y de la UE aplicable</v>
      </c>
      <c r="B521" s="876"/>
      <c r="C521" s="876"/>
      <c r="D521" s="876"/>
      <c r="E521" s="876"/>
      <c r="F521" s="876"/>
    </row>
    <row r="522" spans="1:6" ht="24.9" customHeight="1">
      <c r="A522" s="876" t="str">
        <f>IF(AUX!X491&lt;&gt;0,AUX!X491,"")</f>
        <v>Protección de las aguas pluviales de los residuos animales y humanos</v>
      </c>
      <c r="B522" s="876"/>
      <c r="C522" s="876"/>
      <c r="D522" s="876"/>
      <c r="E522" s="876"/>
      <c r="F522" s="876"/>
    </row>
    <row r="523" spans="1:6" ht="24.9" customHeight="1">
      <c r="A523" s="876" t="str">
        <f>IF(AUX!X492&lt;&gt;0,AUX!X492,"")</f>
        <v>Control del tipo de agua vertida en la red de alcantarillado (por ejemplo, fijando límites)</v>
      </c>
      <c r="B523" s="876"/>
      <c r="C523" s="876"/>
      <c r="D523" s="876"/>
      <c r="E523" s="876"/>
      <c r="F523" s="876"/>
    </row>
    <row r="524" spans="1:6" ht="24.9" customHeight="1">
      <c r="A524" s="876" t="str">
        <f>IF(AUX!X493&lt;&gt;0,AUX!X493,"")</f>
        <v>Procesos de tratamiento adicionales para reducir los contaminantes microbiológicos y químicos en el efluente (por ejemplo, medidas adicionales de desinfección o eliminación de contaminantes)</v>
      </c>
      <c r="B524" s="876"/>
      <c r="C524" s="876"/>
      <c r="D524" s="876"/>
      <c r="E524" s="876"/>
      <c r="F524" s="876"/>
    </row>
    <row r="525" spans="1:6" ht="24.9" customHeight="1">
      <c r="A525" s="876" t="str">
        <f>IF(AUX!X494&lt;&gt;0,AUX!X494,"")</f>
        <v>Establecimiento de distancias mínimas de seguridad (para torres de refrigeración, alejarlas al menos 90m de zonas accesibles al público)</v>
      </c>
      <c r="B525" s="876"/>
      <c r="C525" s="876"/>
      <c r="D525" s="876"/>
      <c r="E525" s="876"/>
      <c r="F525" s="876"/>
    </row>
    <row r="526" spans="1:6" ht="24.9" customHeight="1">
      <c r="A526" s="876" t="str">
        <f>IF(AUX!X495&lt;&gt;0,AUX!X495,"")</f>
        <v>Empleo de coagulantes o filtros para eliminar aceites y grasas</v>
      </c>
      <c r="B526" s="876"/>
      <c r="C526" s="876"/>
      <c r="D526" s="876"/>
      <c r="E526" s="876"/>
      <c r="F526" s="876"/>
    </row>
    <row r="527" spans="1:6" ht="24.9" customHeight="1">
      <c r="A527" s="876" t="str">
        <f>IF(AUX!X496&lt;&gt;0,AUX!X496,"")</f>
        <v/>
      </c>
      <c r="B527" s="876"/>
      <c r="C527" s="876"/>
      <c r="D527" s="876"/>
      <c r="E527" s="876"/>
      <c r="F527" s="876"/>
    </row>
    <row r="528" spans="1:6" ht="24.9" customHeight="1">
      <c r="A528" s="876" t="str">
        <f>IF(AUX!X497&lt;&gt;0,AUX!X497,"")</f>
        <v/>
      </c>
      <c r="B528" s="876"/>
      <c r="C528" s="876"/>
      <c r="D528" s="876"/>
      <c r="E528" s="876"/>
      <c r="F528" s="876"/>
    </row>
    <row r="529" spans="1:6" ht="24.9" customHeight="1">
      <c r="A529" s="876" t="str">
        <f>IF(AUX!X498&lt;&gt;0,AUX!X498,"")</f>
        <v/>
      </c>
      <c r="B529" s="876"/>
      <c r="C529" s="876"/>
      <c r="D529" s="876"/>
      <c r="E529" s="876"/>
      <c r="F529" s="876"/>
    </row>
    <row r="530" spans="1:6" ht="24.9" customHeight="1">
      <c r="A530" s="876" t="str">
        <f>IF(AUX!X499&lt;&gt;0,AUX!X499,"")</f>
        <v/>
      </c>
      <c r="B530" s="876"/>
      <c r="C530" s="876"/>
      <c r="D530" s="876"/>
      <c r="E530" s="876"/>
      <c r="F530" s="876"/>
    </row>
    <row r="531" spans="1:6" ht="24.9" customHeight="1">
      <c r="A531" s="876" t="str">
        <f>IF(AUX!X500&lt;&gt;0,AUX!X500,"")</f>
        <v/>
      </c>
      <c r="B531" s="876"/>
      <c r="C531" s="876"/>
      <c r="D531" s="876"/>
      <c r="E531" s="876"/>
      <c r="F531" s="876"/>
    </row>
    <row r="532" spans="1:6" ht="24.9" customHeight="1">
      <c r="A532" s="876" t="str">
        <f>IF(AUX!X501&lt;&gt;0,AUX!X501,"")</f>
        <v/>
      </c>
      <c r="B532" s="876"/>
      <c r="C532" s="876"/>
      <c r="D532" s="876"/>
      <c r="E532" s="876"/>
      <c r="F532" s="876"/>
    </row>
    <row r="533" spans="1:6" ht="24.9" customHeight="1">
      <c r="A533" s="876" t="str">
        <f>IF(AUX!X502&lt;&gt;0,AUX!X502,"")</f>
        <v/>
      </c>
      <c r="B533" s="876"/>
      <c r="C533" s="876"/>
      <c r="D533" s="876"/>
      <c r="E533" s="876"/>
      <c r="F533" s="876"/>
    </row>
    <row r="534" spans="1:6" ht="24.9" customHeight="1">
      <c r="A534" s="876" t="str">
        <f>IF(AUX!X503&lt;&gt;0,AUX!X503,"")</f>
        <v/>
      </c>
      <c r="B534" s="876"/>
      <c r="C534" s="876"/>
      <c r="D534" s="876"/>
      <c r="E534" s="876"/>
      <c r="F534" s="876"/>
    </row>
    <row r="535" spans="1:6">
      <c r="A535" s="889" t="s">
        <v>827</v>
      </c>
      <c r="B535" s="890"/>
      <c r="C535" s="890"/>
      <c r="D535" s="890"/>
      <c r="E535" s="890"/>
      <c r="F535" s="891"/>
    </row>
    <row r="536" spans="1:6">
      <c r="A536" s="892"/>
      <c r="B536" s="893"/>
      <c r="C536" s="893"/>
      <c r="D536" s="893"/>
      <c r="E536" s="893"/>
      <c r="F536" s="894"/>
    </row>
    <row r="537" spans="1:6" ht="18" customHeight="1">
      <c r="A537" s="877"/>
      <c r="B537" s="878"/>
      <c r="C537" s="878"/>
      <c r="D537" s="878"/>
      <c r="E537" s="878"/>
      <c r="F537" s="879"/>
    </row>
    <row r="540" spans="1:6">
      <c r="A540" s="752" t="s">
        <v>828</v>
      </c>
      <c r="B540" s="654"/>
      <c r="C540" s="654"/>
      <c r="D540" s="654"/>
      <c r="E540" s="654"/>
      <c r="F540" s="753"/>
    </row>
    <row r="541" spans="1:6" ht="12.75" customHeight="1">
      <c r="A541" s="880" t="s">
        <v>829</v>
      </c>
      <c r="B541" s="881"/>
      <c r="C541" s="881"/>
      <c r="D541" s="881"/>
      <c r="E541" s="881"/>
      <c r="F541" s="882"/>
    </row>
    <row r="542" spans="1:6">
      <c r="A542" s="883"/>
      <c r="B542" s="884"/>
      <c r="C542" s="884"/>
      <c r="D542" s="884"/>
      <c r="E542" s="884"/>
      <c r="F542" s="885"/>
    </row>
    <row r="543" spans="1:6">
      <c r="A543" s="883"/>
      <c r="B543" s="884"/>
      <c r="C543" s="884"/>
      <c r="D543" s="884"/>
      <c r="E543" s="884"/>
      <c r="F543" s="885"/>
    </row>
    <row r="544" spans="1:6">
      <c r="A544" s="883"/>
      <c r="B544" s="884"/>
      <c r="C544" s="884"/>
      <c r="D544" s="884"/>
      <c r="E544" s="884"/>
      <c r="F544" s="885"/>
    </row>
    <row r="545" spans="1:6">
      <c r="A545" s="883"/>
      <c r="B545" s="884"/>
      <c r="C545" s="884"/>
      <c r="D545" s="884"/>
      <c r="E545" s="884"/>
      <c r="F545" s="885"/>
    </row>
    <row r="546" spans="1:6">
      <c r="A546" s="883"/>
      <c r="B546" s="884"/>
      <c r="C546" s="884"/>
      <c r="D546" s="884"/>
      <c r="E546" s="884"/>
      <c r="F546" s="885"/>
    </row>
    <row r="547" spans="1:6">
      <c r="A547" s="886"/>
      <c r="B547" s="887"/>
      <c r="C547" s="887"/>
      <c r="D547" s="887"/>
      <c r="E547" s="887"/>
      <c r="F547" s="888"/>
    </row>
    <row r="557" spans="1:6">
      <c r="A557" s="628" t="s">
        <v>759</v>
      </c>
      <c r="B557" s="628"/>
      <c r="C557" s="628"/>
      <c r="D557" s="628"/>
      <c r="E557" s="628"/>
      <c r="F557" s="628"/>
    </row>
    <row r="558" spans="1:6">
      <c r="A558" s="628"/>
      <c r="B558" s="628"/>
      <c r="C558" s="628"/>
      <c r="D558" s="628"/>
      <c r="E558" s="628"/>
      <c r="F558" s="628"/>
    </row>
    <row r="559" spans="1:6">
      <c r="A559" s="628"/>
      <c r="B559" s="628"/>
      <c r="C559" s="628"/>
      <c r="D559" s="628"/>
      <c r="E559" s="628"/>
      <c r="F559" s="628"/>
    </row>
    <row r="560" spans="1:6">
      <c r="A560" s="628"/>
      <c r="B560" s="628"/>
      <c r="C560" s="628"/>
      <c r="D560" s="628"/>
      <c r="E560" s="628"/>
      <c r="F560" s="628"/>
    </row>
    <row r="561" spans="1:6">
      <c r="A561" s="628"/>
      <c r="B561" s="628"/>
      <c r="C561" s="628"/>
      <c r="D561" s="628"/>
      <c r="E561" s="628"/>
      <c r="F561" s="628"/>
    </row>
    <row r="562" spans="1:6">
      <c r="A562" s="628" t="s">
        <v>760</v>
      </c>
      <c r="B562" s="628"/>
      <c r="C562" s="628"/>
      <c r="D562" s="628"/>
      <c r="E562" s="628"/>
      <c r="F562" s="628"/>
    </row>
    <row r="563" spans="1:6">
      <c r="A563" s="628"/>
      <c r="B563" s="628"/>
      <c r="C563" s="628"/>
      <c r="D563" s="628"/>
      <c r="E563" s="628"/>
      <c r="F563" s="628"/>
    </row>
    <row r="564" spans="1:6">
      <c r="A564" s="628" t="s">
        <v>761</v>
      </c>
      <c r="B564" s="628"/>
      <c r="C564" s="628"/>
      <c r="D564" s="628"/>
      <c r="E564" s="628"/>
      <c r="F564" s="628"/>
    </row>
    <row r="565" spans="1:6">
      <c r="A565" s="628"/>
      <c r="B565" s="628"/>
      <c r="C565" s="628"/>
      <c r="D565" s="628"/>
      <c r="E565" s="628"/>
      <c r="F565" s="628"/>
    </row>
    <row r="566" spans="1:6">
      <c r="A566" s="628"/>
      <c r="B566" s="628"/>
      <c r="C566" s="628"/>
      <c r="D566" s="628"/>
      <c r="E566" s="628"/>
      <c r="F566" s="628"/>
    </row>
    <row r="567" spans="1:6">
      <c r="A567" s="628"/>
      <c r="B567" s="628"/>
      <c r="C567" s="628"/>
      <c r="D567" s="628"/>
      <c r="E567" s="628"/>
      <c r="F567" s="628"/>
    </row>
    <row r="568" spans="1:6">
      <c r="A568" s="295"/>
      <c r="B568" s="295"/>
      <c r="C568" s="295"/>
      <c r="D568" s="295"/>
      <c r="E568" s="295"/>
      <c r="F568" s="295"/>
    </row>
    <row r="569" spans="1:6">
      <c r="A569" s="629" t="s">
        <v>762</v>
      </c>
      <c r="B569" s="629"/>
      <c r="C569" s="629"/>
      <c r="D569" s="629"/>
      <c r="E569" s="629"/>
      <c r="F569" s="629"/>
    </row>
    <row r="570" spans="1:6">
      <c r="A570" s="648" t="s">
        <v>641</v>
      </c>
      <c r="B570" s="649"/>
      <c r="C570" s="649"/>
      <c r="D570" s="649"/>
      <c r="E570" s="649"/>
      <c r="F570" s="650"/>
    </row>
    <row r="571" spans="1:6">
      <c r="A571" s="640"/>
      <c r="B571" s="641"/>
      <c r="C571" s="641"/>
      <c r="D571" s="641"/>
      <c r="E571" s="641"/>
      <c r="F571" s="642"/>
    </row>
    <row r="572" spans="1:6">
      <c r="A572" s="643"/>
      <c r="B572" s="644"/>
      <c r="C572" s="644"/>
      <c r="D572" s="644"/>
      <c r="E572" s="644"/>
      <c r="F572" s="645"/>
    </row>
    <row r="573" spans="1:6">
      <c r="A573" s="637" t="s">
        <v>242</v>
      </c>
      <c r="B573" s="638"/>
      <c r="C573" s="639"/>
      <c r="D573" s="637" t="s">
        <v>763</v>
      </c>
      <c r="E573" s="638"/>
      <c r="F573" s="639"/>
    </row>
    <row r="574" spans="1:6">
      <c r="A574" s="640"/>
      <c r="B574" s="641"/>
      <c r="C574" s="642"/>
      <c r="D574" s="640"/>
      <c r="E574" s="641"/>
      <c r="F574" s="642"/>
    </row>
    <row r="575" spans="1:6">
      <c r="A575" s="643"/>
      <c r="B575" s="644"/>
      <c r="C575" s="645"/>
      <c r="D575" s="643"/>
      <c r="E575" s="644"/>
      <c r="F575" s="645"/>
    </row>
    <row r="576" spans="1:6">
      <c r="A576" s="637" t="s">
        <v>764</v>
      </c>
      <c r="B576" s="638"/>
      <c r="C576" s="638"/>
      <c r="D576" s="638"/>
      <c r="E576" s="638"/>
      <c r="F576" s="639"/>
    </row>
    <row r="577" spans="1:6">
      <c r="A577" s="640"/>
      <c r="B577" s="641"/>
      <c r="C577" s="641"/>
      <c r="D577" s="641"/>
      <c r="E577" s="641"/>
      <c r="F577" s="642"/>
    </row>
    <row r="578" spans="1:6">
      <c r="A578" s="643"/>
      <c r="B578" s="644"/>
      <c r="C578" s="644"/>
      <c r="D578" s="644"/>
      <c r="E578" s="644"/>
      <c r="F578" s="645"/>
    </row>
    <row r="579" spans="1:6">
      <c r="A579" s="646" t="s">
        <v>765</v>
      </c>
      <c r="B579" s="646"/>
      <c r="C579" s="646"/>
      <c r="D579" s="646"/>
      <c r="E579" s="646"/>
      <c r="F579" s="646"/>
    </row>
    <row r="580" spans="1:6">
      <c r="A580" s="628"/>
      <c r="B580" s="628"/>
      <c r="C580" s="628"/>
      <c r="D580" s="628"/>
      <c r="E580" s="628"/>
      <c r="F580" s="628"/>
    </row>
    <row r="581" spans="1:6">
      <c r="A581" s="628"/>
      <c r="B581" s="628"/>
      <c r="C581" s="628"/>
      <c r="D581" s="628"/>
      <c r="E581" s="628"/>
      <c r="F581" s="628"/>
    </row>
    <row r="582" spans="1:6">
      <c r="A582" s="628"/>
      <c r="B582" s="628"/>
      <c r="C582" s="628"/>
      <c r="D582" s="628"/>
      <c r="E582" s="628"/>
      <c r="F582" s="628"/>
    </row>
    <row r="583" spans="1:6">
      <c r="A583" s="628"/>
      <c r="B583" s="628"/>
      <c r="C583" s="628"/>
      <c r="D583" s="628"/>
      <c r="E583" s="628"/>
      <c r="F583" s="628"/>
    </row>
    <row r="585" spans="1:6">
      <c r="A585" s="647" t="s">
        <v>766</v>
      </c>
      <c r="B585" s="647"/>
      <c r="C585" s="647"/>
      <c r="D585" s="647"/>
      <c r="E585" s="647"/>
      <c r="F585" s="647"/>
    </row>
    <row r="586" spans="1:6">
      <c r="A586" s="635">
        <v>1</v>
      </c>
      <c r="B586" s="635"/>
      <c r="C586" s="635"/>
      <c r="D586" s="635"/>
      <c r="E586" s="635"/>
      <c r="F586" s="635"/>
    </row>
    <row r="587" spans="1:6">
      <c r="A587" s="635"/>
      <c r="B587" s="635"/>
      <c r="C587" s="635"/>
      <c r="D587" s="635"/>
      <c r="E587" s="635"/>
      <c r="F587" s="635"/>
    </row>
    <row r="588" spans="1:6">
      <c r="A588" s="635">
        <v>2</v>
      </c>
      <c r="B588" s="635"/>
      <c r="C588" s="635"/>
      <c r="D588" s="635"/>
      <c r="E588" s="635"/>
      <c r="F588" s="635"/>
    </row>
    <row r="589" spans="1:6">
      <c r="A589" s="635"/>
      <c r="B589" s="635"/>
      <c r="C589" s="635"/>
      <c r="D589" s="635"/>
      <c r="E589" s="635"/>
      <c r="F589" s="635"/>
    </row>
    <row r="590" spans="1:6">
      <c r="A590" s="635">
        <v>3</v>
      </c>
      <c r="B590" s="635"/>
      <c r="C590" s="635"/>
      <c r="D590" s="635"/>
      <c r="E590" s="635"/>
      <c r="F590" s="635"/>
    </row>
    <row r="591" spans="1:6">
      <c r="A591" s="635"/>
      <c r="B591" s="635"/>
      <c r="C591" s="635"/>
      <c r="D591" s="635"/>
      <c r="E591" s="635"/>
      <c r="F591" s="635"/>
    </row>
    <row r="592" spans="1:6">
      <c r="A592" s="635">
        <v>4</v>
      </c>
      <c r="B592" s="635"/>
      <c r="C592" s="635"/>
      <c r="D592" s="635"/>
      <c r="E592" s="635"/>
      <c r="F592" s="635"/>
    </row>
    <row r="593" spans="1:6">
      <c r="A593" s="635"/>
      <c r="B593" s="635"/>
      <c r="C593" s="635"/>
      <c r="D593" s="635"/>
      <c r="E593" s="635"/>
      <c r="F593" s="635"/>
    </row>
    <row r="594" spans="1:6">
      <c r="A594" s="635">
        <v>5</v>
      </c>
      <c r="B594" s="635"/>
      <c r="C594" s="635"/>
      <c r="D594" s="635"/>
      <c r="E594" s="635"/>
      <c r="F594" s="635"/>
    </row>
    <row r="595" spans="1:6">
      <c r="A595" s="635"/>
      <c r="B595" s="635"/>
      <c r="C595" s="635"/>
      <c r="D595" s="635"/>
      <c r="E595" s="635"/>
      <c r="F595" s="635"/>
    </row>
    <row r="596" spans="1:6">
      <c r="A596" s="635">
        <v>6</v>
      </c>
      <c r="B596" s="635"/>
      <c r="C596" s="635"/>
      <c r="D596" s="635"/>
      <c r="E596" s="635"/>
      <c r="F596" s="635"/>
    </row>
    <row r="597" spans="1:6">
      <c r="A597" s="635"/>
      <c r="B597" s="635"/>
      <c r="C597" s="635"/>
      <c r="D597" s="635"/>
      <c r="E597" s="635"/>
      <c r="F597" s="635"/>
    </row>
    <row r="598" spans="1:6">
      <c r="A598" s="635">
        <v>7</v>
      </c>
      <c r="B598" s="635"/>
      <c r="C598" s="635"/>
      <c r="D598" s="635"/>
      <c r="E598" s="635"/>
      <c r="F598" s="635"/>
    </row>
    <row r="599" spans="1:6">
      <c r="A599" s="635"/>
      <c r="B599" s="635"/>
      <c r="C599" s="635"/>
      <c r="D599" s="635"/>
      <c r="E599" s="635"/>
      <c r="F599" s="635"/>
    </row>
    <row r="600" spans="1:6">
      <c r="A600" s="635">
        <v>8</v>
      </c>
      <c r="B600" s="635"/>
      <c r="C600" s="635"/>
      <c r="D600" s="635"/>
      <c r="E600" s="635"/>
      <c r="F600" s="635"/>
    </row>
    <row r="601" spans="1:6">
      <c r="A601" s="635"/>
      <c r="B601" s="635"/>
      <c r="C601" s="635"/>
      <c r="D601" s="635"/>
      <c r="E601" s="635"/>
      <c r="F601" s="635"/>
    </row>
    <row r="602" spans="1:6">
      <c r="A602" s="635">
        <v>9</v>
      </c>
      <c r="B602" s="635"/>
      <c r="C602" s="635"/>
      <c r="D602" s="635"/>
      <c r="E602" s="635"/>
      <c r="F602" s="635"/>
    </row>
    <row r="603" spans="1:6">
      <c r="A603" s="635"/>
      <c r="B603" s="635"/>
      <c r="C603" s="635"/>
      <c r="D603" s="635"/>
      <c r="E603" s="635"/>
      <c r="F603" s="635"/>
    </row>
    <row r="604" spans="1:6">
      <c r="A604" s="635">
        <v>10</v>
      </c>
      <c r="B604" s="635"/>
      <c r="C604" s="635"/>
      <c r="D604" s="635"/>
      <c r="E604" s="635"/>
      <c r="F604" s="635"/>
    </row>
    <row r="605" spans="1:6">
      <c r="A605" s="635"/>
      <c r="B605" s="635"/>
      <c r="C605" s="635"/>
      <c r="D605" s="635"/>
      <c r="E605" s="635"/>
      <c r="F605" s="635"/>
    </row>
    <row r="606" spans="1:6">
      <c r="A606" s="635">
        <v>11</v>
      </c>
      <c r="B606" s="635"/>
      <c r="C606" s="635"/>
      <c r="D606" s="635"/>
      <c r="E606" s="635"/>
      <c r="F606" s="635"/>
    </row>
    <row r="607" spans="1:6">
      <c r="A607" s="635"/>
      <c r="B607" s="635"/>
      <c r="C607" s="635"/>
      <c r="D607" s="635"/>
      <c r="E607" s="635"/>
      <c r="F607" s="635"/>
    </row>
    <row r="608" spans="1:6">
      <c r="A608" s="635">
        <v>12</v>
      </c>
      <c r="B608" s="635"/>
      <c r="C608" s="635"/>
      <c r="D608" s="635"/>
      <c r="E608" s="635"/>
      <c r="F608" s="635"/>
    </row>
    <row r="609" spans="1:6">
      <c r="A609" s="635"/>
      <c r="B609" s="635"/>
      <c r="C609" s="635"/>
      <c r="D609" s="635"/>
      <c r="E609" s="635"/>
      <c r="F609" s="635"/>
    </row>
    <row r="613" spans="1:6">
      <c r="A613" s="636" t="s">
        <v>767</v>
      </c>
      <c r="B613" s="636"/>
      <c r="C613" s="636"/>
      <c r="D613" s="636"/>
      <c r="E613" s="636"/>
      <c r="F613" s="636"/>
    </row>
    <row r="614" spans="1:6">
      <c r="A614" s="636"/>
      <c r="B614" s="636"/>
      <c r="C614" s="636"/>
      <c r="D614" s="636"/>
      <c r="E614" s="636"/>
      <c r="F614" s="636"/>
    </row>
    <row r="615" spans="1:6">
      <c r="A615" s="631" t="s">
        <v>772</v>
      </c>
      <c r="B615" s="631"/>
      <c r="C615" s="631"/>
      <c r="D615" s="631"/>
    </row>
    <row r="616" spans="1:6">
      <c r="A616" s="324"/>
      <c r="B616" s="632" t="s">
        <v>768</v>
      </c>
      <c r="C616" s="632"/>
      <c r="D616" s="632"/>
      <c r="E616" s="327"/>
    </row>
    <row r="617" spans="1:6">
      <c r="A617" s="324"/>
      <c r="B617" s="632" t="s">
        <v>769</v>
      </c>
      <c r="C617" s="632"/>
      <c r="D617" s="632"/>
      <c r="E617" s="327"/>
    </row>
    <row r="618" spans="1:6">
      <c r="A618" s="324"/>
      <c r="B618" s="632" t="s">
        <v>770</v>
      </c>
      <c r="C618" s="632"/>
      <c r="D618" s="632"/>
      <c r="E618" s="327"/>
    </row>
    <row r="619" spans="1:6">
      <c r="A619" s="324"/>
      <c r="B619" s="632" t="s">
        <v>771</v>
      </c>
      <c r="C619" s="632"/>
      <c r="D619" s="632"/>
      <c r="E619" s="327"/>
    </row>
    <row r="621" spans="1:6">
      <c r="A621" s="624" t="s">
        <v>773</v>
      </c>
      <c r="B621" s="624"/>
      <c r="C621" s="624"/>
      <c r="D621" s="624"/>
    </row>
    <row r="622" spans="1:6">
      <c r="A622" s="631" t="s">
        <v>774</v>
      </c>
      <c r="B622" s="631"/>
      <c r="C622" s="631"/>
      <c r="D622" s="631"/>
    </row>
    <row r="623" spans="1:6">
      <c r="A623" s="324"/>
      <c r="B623" s="632" t="s">
        <v>775</v>
      </c>
      <c r="C623" s="632"/>
      <c r="D623" s="632"/>
    </row>
    <row r="624" spans="1:6">
      <c r="A624" s="634"/>
      <c r="B624" s="633" t="s">
        <v>776</v>
      </c>
      <c r="C624" s="633"/>
      <c r="D624" s="633"/>
    </row>
    <row r="625" spans="1:6" ht="22.5" customHeight="1">
      <c r="A625" s="634"/>
      <c r="B625" s="633"/>
      <c r="C625" s="633"/>
      <c r="D625" s="633"/>
    </row>
    <row r="629" spans="1:6">
      <c r="A629" s="624" t="s">
        <v>777</v>
      </c>
      <c r="B629" s="624"/>
      <c r="C629" s="624"/>
      <c r="D629" s="624"/>
      <c r="E629" s="624"/>
      <c r="F629" s="624"/>
    </row>
    <row r="630" spans="1:6">
      <c r="A630" s="628" t="s">
        <v>778</v>
      </c>
      <c r="B630" s="628"/>
      <c r="C630" s="628"/>
      <c r="D630" s="628"/>
      <c r="E630" s="628"/>
      <c r="F630" s="628"/>
    </row>
    <row r="631" spans="1:6">
      <c r="A631" s="628"/>
      <c r="B631" s="628"/>
      <c r="C631" s="628"/>
      <c r="D631" s="628"/>
      <c r="E631" s="628"/>
      <c r="F631" s="628"/>
    </row>
    <row r="632" spans="1:6">
      <c r="A632" s="628"/>
      <c r="B632" s="628"/>
      <c r="C632" s="628"/>
      <c r="D632" s="628"/>
      <c r="E632" s="628"/>
      <c r="F632" s="628"/>
    </row>
    <row r="633" spans="1:6">
      <c r="A633" s="628"/>
      <c r="B633" s="628"/>
      <c r="C633" s="628"/>
      <c r="D633" s="628"/>
      <c r="E633" s="628"/>
      <c r="F633" s="628"/>
    </row>
    <row r="634" spans="1:6">
      <c r="A634" s="628"/>
      <c r="B634" s="628"/>
      <c r="C634" s="628"/>
      <c r="D634" s="628"/>
      <c r="E634" s="628"/>
      <c r="F634" s="628"/>
    </row>
    <row r="635" spans="1:6">
      <c r="A635" s="629" t="s">
        <v>779</v>
      </c>
      <c r="B635" s="629"/>
      <c r="C635" s="629"/>
      <c r="D635" s="629"/>
      <c r="E635" s="629"/>
      <c r="F635" s="629"/>
    </row>
    <row r="636" spans="1:6">
      <c r="A636" s="629"/>
      <c r="B636" s="629"/>
      <c r="C636" s="629"/>
      <c r="D636" s="629"/>
      <c r="E636" s="629"/>
      <c r="F636" s="629"/>
    </row>
    <row r="637" spans="1:6">
      <c r="A637" s="624" t="s">
        <v>780</v>
      </c>
      <c r="B637" s="624"/>
      <c r="C637" s="624"/>
      <c r="D637" s="624"/>
      <c r="E637" s="624"/>
      <c r="F637" s="624"/>
    </row>
    <row r="638" spans="1:6">
      <c r="A638" s="328" t="s">
        <v>782</v>
      </c>
    </row>
    <row r="639" spans="1:6">
      <c r="A639" s="630" t="s">
        <v>781</v>
      </c>
      <c r="B639" s="630"/>
      <c r="C639" s="630"/>
      <c r="D639" s="630"/>
      <c r="E639" s="630"/>
      <c r="F639" s="630"/>
    </row>
    <row r="640" spans="1:6">
      <c r="A640" s="630"/>
      <c r="B640" s="630"/>
      <c r="C640" s="630"/>
      <c r="D640" s="630"/>
      <c r="E640" s="630"/>
      <c r="F640" s="630"/>
    </row>
    <row r="641" spans="1:6">
      <c r="A641" s="630"/>
      <c r="B641" s="630"/>
      <c r="C641" s="630"/>
      <c r="D641" s="630"/>
      <c r="E641" s="630"/>
      <c r="F641" s="630"/>
    </row>
    <row r="642" spans="1:6">
      <c r="A642" s="328" t="s">
        <v>783</v>
      </c>
    </row>
    <row r="643" spans="1:6">
      <c r="A643" s="630" t="s">
        <v>784</v>
      </c>
      <c r="B643" s="630"/>
      <c r="C643" s="630"/>
      <c r="D643" s="630"/>
      <c r="E643" s="630"/>
      <c r="F643" s="630"/>
    </row>
    <row r="644" spans="1:6">
      <c r="A644" s="630"/>
      <c r="B644" s="630"/>
      <c r="C644" s="630"/>
      <c r="D644" s="630"/>
      <c r="E644" s="630"/>
      <c r="F644" s="630"/>
    </row>
    <row r="645" spans="1:6">
      <c r="A645" s="630"/>
      <c r="B645" s="630"/>
      <c r="C645" s="630"/>
      <c r="D645" s="630"/>
      <c r="E645" s="630"/>
      <c r="F645" s="630"/>
    </row>
    <row r="646" spans="1:6">
      <c r="A646" s="328" t="s">
        <v>785</v>
      </c>
    </row>
    <row r="647" spans="1:6">
      <c r="A647" s="630" t="s">
        <v>786</v>
      </c>
      <c r="B647" s="630"/>
      <c r="C647" s="630"/>
      <c r="D647" s="630"/>
      <c r="E647" s="630"/>
      <c r="F647" s="630"/>
    </row>
    <row r="648" spans="1:6">
      <c r="A648" s="630"/>
      <c r="B648" s="630"/>
      <c r="C648" s="630"/>
      <c r="D648" s="630"/>
      <c r="E648" s="630"/>
      <c r="F648" s="630"/>
    </row>
    <row r="670" spans="1:6">
      <c r="A670" s="624" t="s">
        <v>787</v>
      </c>
      <c r="B670" s="624"/>
      <c r="C670" s="624"/>
      <c r="D670" s="624"/>
      <c r="E670" s="624"/>
      <c r="F670" s="624"/>
    </row>
    <row r="671" spans="1:6">
      <c r="A671" s="628" t="s">
        <v>788</v>
      </c>
      <c r="B671" s="628"/>
      <c r="C671" s="628"/>
      <c r="D671" s="628"/>
      <c r="E671" s="628"/>
      <c r="F671" s="628"/>
    </row>
    <row r="672" spans="1:6">
      <c r="A672" s="628"/>
      <c r="B672" s="628"/>
      <c r="C672" s="628"/>
      <c r="D672" s="628"/>
      <c r="E672" s="628"/>
      <c r="F672" s="628"/>
    </row>
    <row r="673" spans="1:6">
      <c r="A673" s="628"/>
      <c r="B673" s="628"/>
      <c r="C673" s="628"/>
      <c r="D673" s="628"/>
      <c r="E673" s="628"/>
      <c r="F673" s="628"/>
    </row>
    <row r="674" spans="1:6">
      <c r="A674" s="628"/>
      <c r="B674" s="628"/>
      <c r="C674" s="628"/>
      <c r="D674" s="628"/>
      <c r="E674" s="628"/>
      <c r="F674" s="628"/>
    </row>
    <row r="675" spans="1:6">
      <c r="A675" s="628"/>
      <c r="B675" s="628"/>
      <c r="C675" s="628"/>
      <c r="D675" s="628"/>
      <c r="E675" s="628"/>
      <c r="F675" s="628"/>
    </row>
    <row r="676" spans="1:6">
      <c r="A676" s="628"/>
      <c r="B676" s="628"/>
      <c r="C676" s="628"/>
      <c r="D676" s="628"/>
      <c r="E676" s="628"/>
      <c r="F676" s="628"/>
    </row>
    <row r="677" spans="1:6">
      <c r="A677" s="628"/>
      <c r="B677" s="628"/>
      <c r="C677" s="628"/>
      <c r="D677" s="628"/>
      <c r="E677" s="628"/>
      <c r="F677" s="628"/>
    </row>
    <row r="678" spans="1:6">
      <c r="A678" s="329">
        <v>1</v>
      </c>
      <c r="B678" s="624" t="s">
        <v>789</v>
      </c>
      <c r="C678" s="624"/>
      <c r="D678" s="842"/>
      <c r="E678" s="842"/>
      <c r="F678" s="842"/>
    </row>
    <row r="679" spans="1:6">
      <c r="B679" s="294" t="s">
        <v>790</v>
      </c>
      <c r="C679" s="626"/>
      <c r="D679" s="626"/>
      <c r="E679" s="626"/>
      <c r="F679" s="626"/>
    </row>
    <row r="680" spans="1:6">
      <c r="B680" s="294" t="s">
        <v>791</v>
      </c>
      <c r="C680" s="626"/>
      <c r="D680" s="626"/>
      <c r="E680" s="626"/>
      <c r="F680" s="626"/>
    </row>
    <row r="681" spans="1:6">
      <c r="B681" s="626" t="s">
        <v>792</v>
      </c>
      <c r="C681" s="626"/>
      <c r="D681" s="627"/>
      <c r="E681" s="627"/>
      <c r="F681" s="627"/>
    </row>
    <row r="682" spans="1:6">
      <c r="A682" s="329">
        <v>2</v>
      </c>
      <c r="B682" s="624" t="s">
        <v>793</v>
      </c>
      <c r="C682" s="624"/>
    </row>
    <row r="683" spans="1:6">
      <c r="B683" s="628" t="s">
        <v>794</v>
      </c>
      <c r="C683" s="628"/>
      <c r="D683" s="628"/>
      <c r="E683" s="628"/>
      <c r="F683" s="628"/>
    </row>
    <row r="684" spans="1:6">
      <c r="B684" s="628"/>
      <c r="C684" s="628"/>
      <c r="D684" s="628"/>
      <c r="E684" s="628"/>
      <c r="F684" s="628"/>
    </row>
    <row r="685" spans="1:6">
      <c r="B685" s="628"/>
      <c r="C685" s="628"/>
      <c r="D685" s="628"/>
      <c r="E685" s="628"/>
      <c r="F685" s="628"/>
    </row>
    <row r="686" spans="1:6">
      <c r="B686" s="628"/>
      <c r="C686" s="628"/>
      <c r="D686" s="628"/>
      <c r="E686" s="628"/>
      <c r="F686" s="628"/>
    </row>
    <row r="687" spans="1:6">
      <c r="A687" s="329">
        <v>3</v>
      </c>
      <c r="B687" s="624" t="s">
        <v>795</v>
      </c>
      <c r="C687" s="624"/>
    </row>
    <row r="688" spans="1:6">
      <c r="B688" s="628" t="s">
        <v>796</v>
      </c>
      <c r="C688" s="628"/>
      <c r="D688" s="628"/>
      <c r="E688" s="628"/>
      <c r="F688" s="628"/>
    </row>
    <row r="689" spans="1:6">
      <c r="B689" s="628"/>
      <c r="C689" s="628"/>
      <c r="D689" s="628"/>
      <c r="E689" s="628"/>
      <c r="F689" s="628"/>
    </row>
    <row r="690" spans="1:6">
      <c r="B690" s="628"/>
      <c r="C690" s="628"/>
      <c r="D690" s="628"/>
      <c r="E690" s="628"/>
      <c r="F690" s="628"/>
    </row>
    <row r="691" spans="1:6">
      <c r="A691" s="329">
        <v>4</v>
      </c>
      <c r="B691" s="624" t="s">
        <v>797</v>
      </c>
      <c r="C691" s="624"/>
    </row>
    <row r="692" spans="1:6">
      <c r="B692" s="629" t="s">
        <v>798</v>
      </c>
      <c r="C692" s="629"/>
      <c r="D692" s="629"/>
      <c r="E692" s="629"/>
      <c r="F692" s="629"/>
    </row>
    <row r="693" spans="1:6">
      <c r="B693" s="629"/>
      <c r="C693" s="629"/>
      <c r="D693" s="629"/>
      <c r="E693" s="629"/>
      <c r="F693" s="629"/>
    </row>
    <row r="694" spans="1:6">
      <c r="A694" s="329">
        <v>5</v>
      </c>
      <c r="B694" s="624" t="s">
        <v>799</v>
      </c>
      <c r="C694" s="624"/>
      <c r="D694" s="624"/>
    </row>
    <row r="695" spans="1:6" ht="12.75" customHeight="1">
      <c r="B695" s="629" t="s">
        <v>800</v>
      </c>
      <c r="C695" s="629"/>
      <c r="D695" s="629"/>
      <c r="E695" s="629"/>
      <c r="F695" s="629"/>
    </row>
    <row r="696" spans="1:6">
      <c r="A696" s="333"/>
      <c r="B696" s="629"/>
      <c r="C696" s="629"/>
      <c r="D696" s="629"/>
      <c r="E696" s="629"/>
      <c r="F696" s="629"/>
    </row>
    <row r="697" spans="1:6">
      <c r="A697" s="333"/>
      <c r="B697" s="629"/>
      <c r="C697" s="629"/>
      <c r="D697" s="629"/>
      <c r="E697" s="629"/>
      <c r="F697" s="629"/>
    </row>
    <row r="698" spans="1:6">
      <c r="A698" s="333"/>
      <c r="B698" s="629"/>
      <c r="C698" s="629"/>
      <c r="D698" s="629"/>
      <c r="E698" s="629"/>
      <c r="F698" s="629"/>
    </row>
    <row r="699" spans="1:6">
      <c r="A699" s="333"/>
      <c r="B699" s="629"/>
      <c r="C699" s="629"/>
      <c r="D699" s="629"/>
      <c r="E699" s="629"/>
      <c r="F699" s="629"/>
    </row>
    <row r="700" spans="1:6">
      <c r="A700" s="333"/>
      <c r="B700" s="629"/>
      <c r="C700" s="629"/>
      <c r="D700" s="629"/>
      <c r="E700" s="629"/>
      <c r="F700" s="629"/>
    </row>
    <row r="701" spans="1:6">
      <c r="A701" s="333"/>
      <c r="B701" s="629"/>
      <c r="C701" s="629"/>
      <c r="D701" s="629"/>
      <c r="E701" s="629"/>
      <c r="F701" s="629"/>
    </row>
    <row r="702" spans="1:6">
      <c r="A702" s="333"/>
      <c r="B702" s="629"/>
      <c r="C702" s="629"/>
      <c r="D702" s="629"/>
      <c r="E702" s="629"/>
      <c r="F702" s="629"/>
    </row>
    <row r="703" spans="1:6">
      <c r="A703" s="333"/>
      <c r="B703" s="629"/>
      <c r="C703" s="629"/>
      <c r="D703" s="629"/>
      <c r="E703" s="629"/>
      <c r="F703" s="629"/>
    </row>
    <row r="704" spans="1:6">
      <c r="B704" s="629"/>
      <c r="C704" s="629"/>
      <c r="D704" s="629"/>
      <c r="E704" s="629"/>
      <c r="F704" s="629"/>
    </row>
    <row r="705" spans="2:6">
      <c r="B705" s="629"/>
      <c r="C705" s="629"/>
      <c r="D705" s="629"/>
      <c r="E705" s="629"/>
      <c r="F705" s="629"/>
    </row>
    <row r="706" spans="2:6">
      <c r="B706" s="629"/>
      <c r="C706" s="629"/>
      <c r="D706" s="629"/>
      <c r="E706" s="629"/>
      <c r="F706" s="629"/>
    </row>
  </sheetData>
  <mergeCells count="440">
    <mergeCell ref="B682:C682"/>
    <mergeCell ref="B683:F686"/>
    <mergeCell ref="B687:C687"/>
    <mergeCell ref="B688:F690"/>
    <mergeCell ref="B691:C691"/>
    <mergeCell ref="B692:F693"/>
    <mergeCell ref="B694:D694"/>
    <mergeCell ref="B695:F706"/>
    <mergeCell ref="A639:F641"/>
    <mergeCell ref="A643:F645"/>
    <mergeCell ref="A647:F648"/>
    <mergeCell ref="A670:F670"/>
    <mergeCell ref="A671:F677"/>
    <mergeCell ref="B678:C678"/>
    <mergeCell ref="C679:F679"/>
    <mergeCell ref="C680:F680"/>
    <mergeCell ref="B681:C681"/>
    <mergeCell ref="D681:F681"/>
    <mergeCell ref="D678:F678"/>
    <mergeCell ref="A621:D621"/>
    <mergeCell ref="A622:D622"/>
    <mergeCell ref="B623:D623"/>
    <mergeCell ref="A624:A625"/>
    <mergeCell ref="B624:D625"/>
    <mergeCell ref="A629:F629"/>
    <mergeCell ref="A630:F634"/>
    <mergeCell ref="A635:F636"/>
    <mergeCell ref="A637:F637"/>
    <mergeCell ref="A604:F605"/>
    <mergeCell ref="A606:F607"/>
    <mergeCell ref="A608:F609"/>
    <mergeCell ref="A613:F614"/>
    <mergeCell ref="A615:D615"/>
    <mergeCell ref="B616:D616"/>
    <mergeCell ref="B617:D617"/>
    <mergeCell ref="B618:D618"/>
    <mergeCell ref="B619:D619"/>
    <mergeCell ref="A586:F587"/>
    <mergeCell ref="A588:F589"/>
    <mergeCell ref="A590:F591"/>
    <mergeCell ref="A592:F593"/>
    <mergeCell ref="A594:F595"/>
    <mergeCell ref="A596:F597"/>
    <mergeCell ref="A598:F599"/>
    <mergeCell ref="A600:F601"/>
    <mergeCell ref="A602:F603"/>
    <mergeCell ref="A571:F572"/>
    <mergeCell ref="A573:C573"/>
    <mergeCell ref="D573:F573"/>
    <mergeCell ref="A574:C575"/>
    <mergeCell ref="D574:F575"/>
    <mergeCell ref="A576:F576"/>
    <mergeCell ref="A577:F578"/>
    <mergeCell ref="A579:F583"/>
    <mergeCell ref="A585:F585"/>
    <mergeCell ref="A537:F537"/>
    <mergeCell ref="A540:F540"/>
    <mergeCell ref="A541:F547"/>
    <mergeCell ref="A557:F561"/>
    <mergeCell ref="A562:F563"/>
    <mergeCell ref="A564:F567"/>
    <mergeCell ref="A569:F569"/>
    <mergeCell ref="A570:F570"/>
    <mergeCell ref="A527:F527"/>
    <mergeCell ref="A528:F528"/>
    <mergeCell ref="A529:F529"/>
    <mergeCell ref="A530:F530"/>
    <mergeCell ref="A531:F531"/>
    <mergeCell ref="A532:F532"/>
    <mergeCell ref="A533:F533"/>
    <mergeCell ref="A534:F534"/>
    <mergeCell ref="A535:F536"/>
    <mergeCell ref="A513:F516"/>
    <mergeCell ref="A517:F518"/>
    <mergeCell ref="A519:F520"/>
    <mergeCell ref="A521:F521"/>
    <mergeCell ref="A522:F522"/>
    <mergeCell ref="A523:F523"/>
    <mergeCell ref="A524:F524"/>
    <mergeCell ref="A525:F525"/>
    <mergeCell ref="A526:F526"/>
    <mergeCell ref="A501:C501"/>
    <mergeCell ref="A502:C502"/>
    <mergeCell ref="A503:C503"/>
    <mergeCell ref="A504:C504"/>
    <mergeCell ref="A505:C505"/>
    <mergeCell ref="A506:C506"/>
    <mergeCell ref="A507:C507"/>
    <mergeCell ref="A508:C508"/>
    <mergeCell ref="A509:C509"/>
    <mergeCell ref="A492:C492"/>
    <mergeCell ref="A493:C493"/>
    <mergeCell ref="A494:C494"/>
    <mergeCell ref="A495:C495"/>
    <mergeCell ref="A496:C496"/>
    <mergeCell ref="A497:C497"/>
    <mergeCell ref="A498:C498"/>
    <mergeCell ref="A499:C499"/>
    <mergeCell ref="A500:C500"/>
    <mergeCell ref="A483:C483"/>
    <mergeCell ref="A484:C484"/>
    <mergeCell ref="A485:C485"/>
    <mergeCell ref="A486:C486"/>
    <mergeCell ref="A487:C487"/>
    <mergeCell ref="A488:C488"/>
    <mergeCell ref="A489:C489"/>
    <mergeCell ref="A490:C490"/>
    <mergeCell ref="A491:C491"/>
    <mergeCell ref="A474:C474"/>
    <mergeCell ref="A475:C475"/>
    <mergeCell ref="A476:C476"/>
    <mergeCell ref="A477:C477"/>
    <mergeCell ref="A478:C478"/>
    <mergeCell ref="A479:C479"/>
    <mergeCell ref="A480:C480"/>
    <mergeCell ref="A481:C481"/>
    <mergeCell ref="A482:C482"/>
    <mergeCell ref="A465:C465"/>
    <mergeCell ref="A466:C466"/>
    <mergeCell ref="A467:C467"/>
    <mergeCell ref="A468:C468"/>
    <mergeCell ref="A469:C469"/>
    <mergeCell ref="A470:C470"/>
    <mergeCell ref="A471:C471"/>
    <mergeCell ref="A472:C472"/>
    <mergeCell ref="A473:C473"/>
    <mergeCell ref="A450:C450"/>
    <mergeCell ref="E450:F450"/>
    <mergeCell ref="A451:C451"/>
    <mergeCell ref="E451:F451"/>
    <mergeCell ref="A456:F460"/>
    <mergeCell ref="A461:C462"/>
    <mergeCell ref="D461:F462"/>
    <mergeCell ref="A463:C464"/>
    <mergeCell ref="D463:D464"/>
    <mergeCell ref="E463:E464"/>
    <mergeCell ref="F463:F464"/>
    <mergeCell ref="A445:C445"/>
    <mergeCell ref="E445:F445"/>
    <mergeCell ref="A446:C446"/>
    <mergeCell ref="E446:F446"/>
    <mergeCell ref="A447:C447"/>
    <mergeCell ref="E447:F447"/>
    <mergeCell ref="A448:C448"/>
    <mergeCell ref="E448:F448"/>
    <mergeCell ref="A449:C449"/>
    <mergeCell ref="E449:F449"/>
    <mergeCell ref="A440:C440"/>
    <mergeCell ref="E440:F440"/>
    <mergeCell ref="A441:C441"/>
    <mergeCell ref="E441:F441"/>
    <mergeCell ref="A442:C442"/>
    <mergeCell ref="E442:F442"/>
    <mergeCell ref="A443:C443"/>
    <mergeCell ref="E443:F443"/>
    <mergeCell ref="A444:C444"/>
    <mergeCell ref="E444:F444"/>
    <mergeCell ref="A435:C435"/>
    <mergeCell ref="E435:F435"/>
    <mergeCell ref="A436:C436"/>
    <mergeCell ref="E436:F436"/>
    <mergeCell ref="A437:C437"/>
    <mergeCell ref="E437:F437"/>
    <mergeCell ref="A438:C438"/>
    <mergeCell ref="E438:F438"/>
    <mergeCell ref="A439:C439"/>
    <mergeCell ref="E439:F439"/>
    <mergeCell ref="A430:C430"/>
    <mergeCell ref="E430:F430"/>
    <mergeCell ref="A431:C431"/>
    <mergeCell ref="E431:F431"/>
    <mergeCell ref="A432:C432"/>
    <mergeCell ref="E432:F432"/>
    <mergeCell ref="A433:C433"/>
    <mergeCell ref="E433:F433"/>
    <mergeCell ref="A434:C434"/>
    <mergeCell ref="E434:F434"/>
    <mergeCell ref="A425:C425"/>
    <mergeCell ref="E425:F425"/>
    <mergeCell ref="A426:C426"/>
    <mergeCell ref="E426:F426"/>
    <mergeCell ref="A427:C427"/>
    <mergeCell ref="E427:F427"/>
    <mergeCell ref="A428:C428"/>
    <mergeCell ref="E428:F428"/>
    <mergeCell ref="A429:C429"/>
    <mergeCell ref="E429:F429"/>
    <mergeCell ref="A420:C420"/>
    <mergeCell ref="E420:F420"/>
    <mergeCell ref="A421:C421"/>
    <mergeCell ref="E421:F421"/>
    <mergeCell ref="A422:C422"/>
    <mergeCell ref="E422:F422"/>
    <mergeCell ref="A423:C423"/>
    <mergeCell ref="E423:F423"/>
    <mergeCell ref="A424:C424"/>
    <mergeCell ref="E424:F424"/>
    <mergeCell ref="A415:C415"/>
    <mergeCell ref="E415:F415"/>
    <mergeCell ref="A416:C416"/>
    <mergeCell ref="E416:F416"/>
    <mergeCell ref="A417:C417"/>
    <mergeCell ref="E417:F417"/>
    <mergeCell ref="A418:C418"/>
    <mergeCell ref="E418:F418"/>
    <mergeCell ref="A419:C419"/>
    <mergeCell ref="E419:F419"/>
    <mergeCell ref="A410:C410"/>
    <mergeCell ref="E410:F410"/>
    <mergeCell ref="A411:C411"/>
    <mergeCell ref="E411:F411"/>
    <mergeCell ref="A412:C412"/>
    <mergeCell ref="E412:F412"/>
    <mergeCell ref="A413:C413"/>
    <mergeCell ref="E413:F413"/>
    <mergeCell ref="A414:C414"/>
    <mergeCell ref="E414:F414"/>
    <mergeCell ref="A399:F403"/>
    <mergeCell ref="A404:C405"/>
    <mergeCell ref="D404:F405"/>
    <mergeCell ref="A406:C407"/>
    <mergeCell ref="D406:D407"/>
    <mergeCell ref="E406:F407"/>
    <mergeCell ref="A408:C408"/>
    <mergeCell ref="E408:F408"/>
    <mergeCell ref="A409:C409"/>
    <mergeCell ref="E409:F409"/>
    <mergeCell ref="A372:B376"/>
    <mergeCell ref="C372:D376"/>
    <mergeCell ref="E372:E376"/>
    <mergeCell ref="F372:F376"/>
    <mergeCell ref="A377:B385"/>
    <mergeCell ref="C377:D385"/>
    <mergeCell ref="E377:E385"/>
    <mergeCell ref="F377:F385"/>
    <mergeCell ref="A386:B393"/>
    <mergeCell ref="C386:D393"/>
    <mergeCell ref="E386:E393"/>
    <mergeCell ref="F386:F393"/>
    <mergeCell ref="A354:B367"/>
    <mergeCell ref="C354:D360"/>
    <mergeCell ref="E354:E360"/>
    <mergeCell ref="F354:F360"/>
    <mergeCell ref="C361:D366"/>
    <mergeCell ref="E361:E366"/>
    <mergeCell ref="F361:F366"/>
    <mergeCell ref="C367:D367"/>
    <mergeCell ref="A368:B371"/>
    <mergeCell ref="C368:D371"/>
    <mergeCell ref="E368:E371"/>
    <mergeCell ref="F368:F371"/>
    <mergeCell ref="A286:F287"/>
    <mergeCell ref="A288:F289"/>
    <mergeCell ref="A290:F338"/>
    <mergeCell ref="A343:F346"/>
    <mergeCell ref="A347:B350"/>
    <mergeCell ref="C347:D350"/>
    <mergeCell ref="E347:E350"/>
    <mergeCell ref="F347:F350"/>
    <mergeCell ref="A351:B353"/>
    <mergeCell ref="C351:D353"/>
    <mergeCell ref="E351:E353"/>
    <mergeCell ref="F351:F353"/>
    <mergeCell ref="A11:D11"/>
    <mergeCell ref="E11:F11"/>
    <mergeCell ref="A12:D13"/>
    <mergeCell ref="E12:F13"/>
    <mergeCell ref="A14:F14"/>
    <mergeCell ref="A15:F16"/>
    <mergeCell ref="A5:F5"/>
    <mergeCell ref="A6:D6"/>
    <mergeCell ref="E6:F6"/>
    <mergeCell ref="A7:D8"/>
    <mergeCell ref="E7:F8"/>
    <mergeCell ref="A10:F10"/>
    <mergeCell ref="A20:D20"/>
    <mergeCell ref="E20:F20"/>
    <mergeCell ref="A21:D22"/>
    <mergeCell ref="E21:F22"/>
    <mergeCell ref="A24:F24"/>
    <mergeCell ref="A25:D25"/>
    <mergeCell ref="E25:F25"/>
    <mergeCell ref="A17:B17"/>
    <mergeCell ref="C17:D17"/>
    <mergeCell ref="E17:F17"/>
    <mergeCell ref="A18:B19"/>
    <mergeCell ref="C18:D19"/>
    <mergeCell ref="E18:F19"/>
    <mergeCell ref="A32:D33"/>
    <mergeCell ref="E32:F33"/>
    <mergeCell ref="A35:F35"/>
    <mergeCell ref="A36:D36"/>
    <mergeCell ref="E36:F36"/>
    <mergeCell ref="A37:D38"/>
    <mergeCell ref="E37:F38"/>
    <mergeCell ref="A26:D27"/>
    <mergeCell ref="E26:F27"/>
    <mergeCell ref="A28:F28"/>
    <mergeCell ref="A29:F30"/>
    <mergeCell ref="A31:D31"/>
    <mergeCell ref="E31:F31"/>
    <mergeCell ref="A46:F46"/>
    <mergeCell ref="C53:F53"/>
    <mergeCell ref="A53:B53"/>
    <mergeCell ref="A56:B56"/>
    <mergeCell ref="C56:F56"/>
    <mergeCell ref="A39:F39"/>
    <mergeCell ref="A40:F41"/>
    <mergeCell ref="A42:B42"/>
    <mergeCell ref="C42:D42"/>
    <mergeCell ref="E42:F42"/>
    <mergeCell ref="A43:B44"/>
    <mergeCell ref="C43:D44"/>
    <mergeCell ref="E43:F44"/>
    <mergeCell ref="A78:F79"/>
    <mergeCell ref="A80:B80"/>
    <mergeCell ref="C80:D80"/>
    <mergeCell ref="E80:F80"/>
    <mergeCell ref="A81:B82"/>
    <mergeCell ref="C81:D82"/>
    <mergeCell ref="E81:F82"/>
    <mergeCell ref="B65:C65"/>
    <mergeCell ref="D65:E65"/>
    <mergeCell ref="A67:B67"/>
    <mergeCell ref="A73:F74"/>
    <mergeCell ref="A77:F77"/>
    <mergeCell ref="A75:F76"/>
    <mergeCell ref="A90:F91"/>
    <mergeCell ref="A92:C92"/>
    <mergeCell ref="A93:C94"/>
    <mergeCell ref="A95:C95"/>
    <mergeCell ref="D95:F95"/>
    <mergeCell ref="A96:C97"/>
    <mergeCell ref="D96:F97"/>
    <mergeCell ref="A83:F83"/>
    <mergeCell ref="A84:F85"/>
    <mergeCell ref="A86:B86"/>
    <mergeCell ref="C86:D86"/>
    <mergeCell ref="E86:F86"/>
    <mergeCell ref="A87:B88"/>
    <mergeCell ref="C87:D88"/>
    <mergeCell ref="E87:F88"/>
    <mergeCell ref="A101:C101"/>
    <mergeCell ref="D101:F101"/>
    <mergeCell ref="A102:C103"/>
    <mergeCell ref="E102:F102"/>
    <mergeCell ref="E103:F103"/>
    <mergeCell ref="A104:C104"/>
    <mergeCell ref="D104:F104"/>
    <mergeCell ref="A98:B98"/>
    <mergeCell ref="C98:D98"/>
    <mergeCell ref="E98:F98"/>
    <mergeCell ref="A99:B100"/>
    <mergeCell ref="C99:D100"/>
    <mergeCell ref="E99:F100"/>
    <mergeCell ref="A117:F118"/>
    <mergeCell ref="A142:F143"/>
    <mergeCell ref="A140:F140"/>
    <mergeCell ref="A119:F139"/>
    <mergeCell ref="A168:F168"/>
    <mergeCell ref="A144:F167"/>
    <mergeCell ref="A105:C106"/>
    <mergeCell ref="D105:F106"/>
    <mergeCell ref="A110:A111"/>
    <mergeCell ref="A108:F109"/>
    <mergeCell ref="B110:E110"/>
    <mergeCell ref="B111:E111"/>
    <mergeCell ref="A189:C189"/>
    <mergeCell ref="D189:F189"/>
    <mergeCell ref="A190:C191"/>
    <mergeCell ref="E190:F190"/>
    <mergeCell ref="E191:F191"/>
    <mergeCell ref="A192:F192"/>
    <mergeCell ref="A174:F177"/>
    <mergeCell ref="A179:F185"/>
    <mergeCell ref="A186:C188"/>
    <mergeCell ref="D186:E186"/>
    <mergeCell ref="D187:E187"/>
    <mergeCell ref="D188:E188"/>
    <mergeCell ref="A205:C206"/>
    <mergeCell ref="E205:F205"/>
    <mergeCell ref="E206:F206"/>
    <mergeCell ref="A207:F207"/>
    <mergeCell ref="A211:C212"/>
    <mergeCell ref="D211:E211"/>
    <mergeCell ref="D212:E212"/>
    <mergeCell ref="A209:F210"/>
    <mergeCell ref="A194:F200"/>
    <mergeCell ref="A201:C203"/>
    <mergeCell ref="D201:E201"/>
    <mergeCell ref="D202:E202"/>
    <mergeCell ref="D203:E203"/>
    <mergeCell ref="A204:C204"/>
    <mergeCell ref="D204:F204"/>
    <mergeCell ref="A213:C213"/>
    <mergeCell ref="D213:F213"/>
    <mergeCell ref="A214:C215"/>
    <mergeCell ref="E214:F214"/>
    <mergeCell ref="E215:F215"/>
    <mergeCell ref="A224:F224"/>
    <mergeCell ref="A216:F216"/>
    <mergeCell ref="E217:F218"/>
    <mergeCell ref="C217:C218"/>
    <mergeCell ref="A223:B223"/>
    <mergeCell ref="E219:F219"/>
    <mergeCell ref="E220:F220"/>
    <mergeCell ref="E221:F221"/>
    <mergeCell ref="E222:F222"/>
    <mergeCell ref="E223:F223"/>
    <mergeCell ref="D217:D218"/>
    <mergeCell ref="A217:B218"/>
    <mergeCell ref="A219:B219"/>
    <mergeCell ref="A220:B220"/>
    <mergeCell ref="A221:B221"/>
    <mergeCell ref="A222:B222"/>
    <mergeCell ref="A235:C236"/>
    <mergeCell ref="E235:F235"/>
    <mergeCell ref="E236:F236"/>
    <mergeCell ref="A237:F237"/>
    <mergeCell ref="A238:B239"/>
    <mergeCell ref="C238:C239"/>
    <mergeCell ref="D238:D239"/>
    <mergeCell ref="E238:F239"/>
    <mergeCell ref="A230:F231"/>
    <mergeCell ref="A232:C233"/>
    <mergeCell ref="D232:E232"/>
    <mergeCell ref="D233:E233"/>
    <mergeCell ref="A234:C234"/>
    <mergeCell ref="D234:F234"/>
    <mergeCell ref="A243:B243"/>
    <mergeCell ref="E243:F243"/>
    <mergeCell ref="A244:B244"/>
    <mergeCell ref="E244:F244"/>
    <mergeCell ref="A245:F245"/>
    <mergeCell ref="A240:B240"/>
    <mergeCell ref="E240:F240"/>
    <mergeCell ref="A241:B241"/>
    <mergeCell ref="E241:F241"/>
    <mergeCell ref="A242:B242"/>
    <mergeCell ref="E242:F242"/>
  </mergeCells>
  <printOptions horizontalCentered="1"/>
  <pageMargins left="1.1811023622047245" right="1.1811023622047245" top="0.98425196850393704" bottom="0.98425196850393704" header="0.51181102362204722" footer="0.51181102362204722"/>
  <pageSetup paperSize="9" orientation="portrait" r:id="rId1"/>
  <headerFooter>
    <oddHeader>&amp;R&amp;G</oddHeader>
    <oddFooter>&amp;R&amp;P</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5057" r:id="rId5" name="Check Box 1">
              <controlPr defaultSize="0" autoFill="0" autoLine="0" autoPict="0">
                <anchor moveWithCells="1">
                  <from>
                    <xdr:col>0</xdr:col>
                    <xdr:colOff>68580</xdr:colOff>
                    <xdr:row>46</xdr:row>
                    <xdr:rowOff>68580</xdr:rowOff>
                  </from>
                  <to>
                    <xdr:col>4</xdr:col>
                    <xdr:colOff>464820</xdr:colOff>
                    <xdr:row>47</xdr:row>
                    <xdr:rowOff>68580</xdr:rowOff>
                  </to>
                </anchor>
              </controlPr>
            </control>
          </mc:Choice>
        </mc:AlternateContent>
        <mc:AlternateContent xmlns:mc="http://schemas.openxmlformats.org/markup-compatibility/2006">
          <mc:Choice Requires="x14">
            <control shapeId="45058" r:id="rId6" name="Check Box 2">
              <controlPr defaultSize="0" autoFill="0" autoLine="0" autoPict="0">
                <anchor moveWithCells="1">
                  <from>
                    <xdr:col>0</xdr:col>
                    <xdr:colOff>60960</xdr:colOff>
                    <xdr:row>47</xdr:row>
                    <xdr:rowOff>144780</xdr:rowOff>
                  </from>
                  <to>
                    <xdr:col>5</xdr:col>
                    <xdr:colOff>487680</xdr:colOff>
                    <xdr:row>49</xdr:row>
                    <xdr:rowOff>137160</xdr:rowOff>
                  </to>
                </anchor>
              </controlPr>
            </control>
          </mc:Choice>
        </mc:AlternateContent>
        <mc:AlternateContent xmlns:mc="http://schemas.openxmlformats.org/markup-compatibility/2006">
          <mc:Choice Requires="x14">
            <control shapeId="45059" r:id="rId7" name="Check Box 3">
              <controlPr defaultSize="0" autoFill="0" autoLine="0" autoPict="0">
                <anchor moveWithCells="1">
                  <from>
                    <xdr:col>0</xdr:col>
                    <xdr:colOff>45720</xdr:colOff>
                    <xdr:row>50</xdr:row>
                    <xdr:rowOff>76200</xdr:rowOff>
                  </from>
                  <to>
                    <xdr:col>4</xdr:col>
                    <xdr:colOff>449580</xdr:colOff>
                    <xdr:row>51</xdr:row>
                    <xdr:rowOff>76200</xdr:rowOff>
                  </to>
                </anchor>
              </controlPr>
            </control>
          </mc:Choice>
        </mc:AlternateContent>
        <mc:AlternateContent xmlns:mc="http://schemas.openxmlformats.org/markup-compatibility/2006">
          <mc:Choice Requires="x14">
            <control shapeId="45060" r:id="rId8" name="Check Box 4">
              <controlPr defaultSize="0" autoFill="0" autoLine="0" autoPict="0">
                <anchor moveWithCells="1">
                  <from>
                    <xdr:col>0</xdr:col>
                    <xdr:colOff>45720</xdr:colOff>
                    <xdr:row>53</xdr:row>
                    <xdr:rowOff>76200</xdr:rowOff>
                  </from>
                  <to>
                    <xdr:col>5</xdr:col>
                    <xdr:colOff>502920</xdr:colOff>
                    <xdr:row>54</xdr:row>
                    <xdr:rowOff>76200</xdr:rowOff>
                  </to>
                </anchor>
              </controlPr>
            </control>
          </mc:Choice>
        </mc:AlternateContent>
        <mc:AlternateContent xmlns:mc="http://schemas.openxmlformats.org/markup-compatibility/2006">
          <mc:Choice Requires="x14">
            <control shapeId="45061" r:id="rId9" name="Check Box 5">
              <controlPr defaultSize="0" autoFill="0" autoLine="0" autoPict="0">
                <anchor moveWithCells="1">
                  <from>
                    <xdr:col>0</xdr:col>
                    <xdr:colOff>571500</xdr:colOff>
                    <xdr:row>61</xdr:row>
                    <xdr:rowOff>106680</xdr:rowOff>
                  </from>
                  <to>
                    <xdr:col>2</xdr:col>
                    <xdr:colOff>266700</xdr:colOff>
                    <xdr:row>63</xdr:row>
                    <xdr:rowOff>0</xdr:rowOff>
                  </to>
                </anchor>
              </controlPr>
            </control>
          </mc:Choice>
        </mc:AlternateContent>
        <mc:AlternateContent xmlns:mc="http://schemas.openxmlformats.org/markup-compatibility/2006">
          <mc:Choice Requires="x14">
            <control shapeId="45062" r:id="rId10" name="Check Box 6">
              <controlPr defaultSize="0" autoFill="0" autoLine="0" autoPict="0">
                <anchor moveWithCells="1">
                  <from>
                    <xdr:col>2</xdr:col>
                    <xdr:colOff>137160</xdr:colOff>
                    <xdr:row>61</xdr:row>
                    <xdr:rowOff>106680</xdr:rowOff>
                  </from>
                  <to>
                    <xdr:col>3</xdr:col>
                    <xdr:colOff>541020</xdr:colOff>
                    <xdr:row>63</xdr:row>
                    <xdr:rowOff>0</xdr:rowOff>
                  </to>
                </anchor>
              </controlPr>
            </control>
          </mc:Choice>
        </mc:AlternateContent>
        <mc:AlternateContent xmlns:mc="http://schemas.openxmlformats.org/markup-compatibility/2006">
          <mc:Choice Requires="x14">
            <control shapeId="45063" r:id="rId11" name="Check Box 7">
              <controlPr defaultSize="0" autoFill="0" autoLine="0" autoPict="0">
                <anchor moveWithCells="1">
                  <from>
                    <xdr:col>3</xdr:col>
                    <xdr:colOff>22860</xdr:colOff>
                    <xdr:row>91</xdr:row>
                    <xdr:rowOff>45720</xdr:rowOff>
                  </from>
                  <to>
                    <xdr:col>4</xdr:col>
                    <xdr:colOff>30480</xdr:colOff>
                    <xdr:row>92</xdr:row>
                    <xdr:rowOff>99060</xdr:rowOff>
                  </to>
                </anchor>
              </controlPr>
            </control>
          </mc:Choice>
        </mc:AlternateContent>
        <mc:AlternateContent xmlns:mc="http://schemas.openxmlformats.org/markup-compatibility/2006">
          <mc:Choice Requires="x14">
            <control shapeId="45064" r:id="rId12" name="Check Box 8">
              <controlPr defaultSize="0" autoFill="0" autoLine="0" autoPict="0">
                <anchor moveWithCells="1">
                  <from>
                    <xdr:col>3</xdr:col>
                    <xdr:colOff>22860</xdr:colOff>
                    <xdr:row>92</xdr:row>
                    <xdr:rowOff>121920</xdr:rowOff>
                  </from>
                  <to>
                    <xdr:col>4</xdr:col>
                    <xdr:colOff>838200</xdr:colOff>
                    <xdr:row>93</xdr:row>
                    <xdr:rowOff>121920</xdr:rowOff>
                  </to>
                </anchor>
              </controlPr>
            </control>
          </mc:Choice>
        </mc:AlternateContent>
        <mc:AlternateContent xmlns:mc="http://schemas.openxmlformats.org/markup-compatibility/2006">
          <mc:Choice Requires="x14">
            <control shapeId="45065" r:id="rId13" name="Check Box 9">
              <controlPr defaultSize="0" autoFill="0" autoLine="0" autoPict="0">
                <anchor moveWithCells="1">
                  <from>
                    <xdr:col>0</xdr:col>
                    <xdr:colOff>22860</xdr:colOff>
                    <xdr:row>101</xdr:row>
                    <xdr:rowOff>38100</xdr:rowOff>
                  </from>
                  <to>
                    <xdr:col>0</xdr:col>
                    <xdr:colOff>632460</xdr:colOff>
                    <xdr:row>102</xdr:row>
                    <xdr:rowOff>68580</xdr:rowOff>
                  </to>
                </anchor>
              </controlPr>
            </control>
          </mc:Choice>
        </mc:AlternateContent>
        <mc:AlternateContent xmlns:mc="http://schemas.openxmlformats.org/markup-compatibility/2006">
          <mc:Choice Requires="x14">
            <control shapeId="45066" r:id="rId14" name="Check Box 10">
              <controlPr defaultSize="0" autoFill="0" autoLine="0" autoPict="0">
                <anchor moveWithCells="1">
                  <from>
                    <xdr:col>0</xdr:col>
                    <xdr:colOff>716280</xdr:colOff>
                    <xdr:row>101</xdr:row>
                    <xdr:rowOff>22860</xdr:rowOff>
                  </from>
                  <to>
                    <xdr:col>1</xdr:col>
                    <xdr:colOff>647700</xdr:colOff>
                    <xdr:row>102</xdr:row>
                    <xdr:rowOff>83820</xdr:rowOff>
                  </to>
                </anchor>
              </controlPr>
            </control>
          </mc:Choice>
        </mc:AlternateContent>
        <mc:AlternateContent xmlns:mc="http://schemas.openxmlformats.org/markup-compatibility/2006">
          <mc:Choice Requires="x14">
            <control shapeId="45067" r:id="rId15" name="Check Box 11">
              <controlPr defaultSize="0" autoFill="0" autoLine="0" autoPict="0">
                <anchor moveWithCells="1">
                  <from>
                    <xdr:col>1</xdr:col>
                    <xdr:colOff>685800</xdr:colOff>
                    <xdr:row>101</xdr:row>
                    <xdr:rowOff>22860</xdr:rowOff>
                  </from>
                  <to>
                    <xdr:col>2</xdr:col>
                    <xdr:colOff>678180</xdr:colOff>
                    <xdr:row>102</xdr:row>
                    <xdr:rowOff>76200</xdr:rowOff>
                  </to>
                </anchor>
              </controlPr>
            </control>
          </mc:Choice>
        </mc:AlternateContent>
        <mc:AlternateContent xmlns:mc="http://schemas.openxmlformats.org/markup-compatibility/2006">
          <mc:Choice Requires="x14">
            <control shapeId="45070" r:id="rId16" name="Check Box 14">
              <controlPr defaultSize="0" autoFill="0" autoLine="0" autoPict="0">
                <anchor moveWithCells="1">
                  <from>
                    <xdr:col>0</xdr:col>
                    <xdr:colOff>22860</xdr:colOff>
                    <xdr:row>189</xdr:row>
                    <xdr:rowOff>38100</xdr:rowOff>
                  </from>
                  <to>
                    <xdr:col>0</xdr:col>
                    <xdr:colOff>632460</xdr:colOff>
                    <xdr:row>190</xdr:row>
                    <xdr:rowOff>68580</xdr:rowOff>
                  </to>
                </anchor>
              </controlPr>
            </control>
          </mc:Choice>
        </mc:AlternateContent>
        <mc:AlternateContent xmlns:mc="http://schemas.openxmlformats.org/markup-compatibility/2006">
          <mc:Choice Requires="x14">
            <control shapeId="45071" r:id="rId17" name="Check Box 15">
              <controlPr defaultSize="0" autoFill="0" autoLine="0" autoPict="0">
                <anchor moveWithCells="1">
                  <from>
                    <xdr:col>0</xdr:col>
                    <xdr:colOff>716280</xdr:colOff>
                    <xdr:row>189</xdr:row>
                    <xdr:rowOff>22860</xdr:rowOff>
                  </from>
                  <to>
                    <xdr:col>1</xdr:col>
                    <xdr:colOff>647700</xdr:colOff>
                    <xdr:row>190</xdr:row>
                    <xdr:rowOff>83820</xdr:rowOff>
                  </to>
                </anchor>
              </controlPr>
            </control>
          </mc:Choice>
        </mc:AlternateContent>
        <mc:AlternateContent xmlns:mc="http://schemas.openxmlformats.org/markup-compatibility/2006">
          <mc:Choice Requires="x14">
            <control shapeId="45072" r:id="rId18" name="Check Box 16">
              <controlPr defaultSize="0" autoFill="0" autoLine="0" autoPict="0">
                <anchor moveWithCells="1">
                  <from>
                    <xdr:col>1</xdr:col>
                    <xdr:colOff>685800</xdr:colOff>
                    <xdr:row>189</xdr:row>
                    <xdr:rowOff>22860</xdr:rowOff>
                  </from>
                  <to>
                    <xdr:col>2</xdr:col>
                    <xdr:colOff>678180</xdr:colOff>
                    <xdr:row>190</xdr:row>
                    <xdr:rowOff>76200</xdr:rowOff>
                  </to>
                </anchor>
              </controlPr>
            </control>
          </mc:Choice>
        </mc:AlternateContent>
        <mc:AlternateContent xmlns:mc="http://schemas.openxmlformats.org/markup-compatibility/2006">
          <mc:Choice Requires="x14">
            <control shapeId="45075" r:id="rId19" name="Check Box 19">
              <controlPr defaultSize="0" autoFill="0" autoLine="0" autoPict="0">
                <anchor moveWithCells="1">
                  <from>
                    <xdr:col>0</xdr:col>
                    <xdr:colOff>22860</xdr:colOff>
                    <xdr:row>204</xdr:row>
                    <xdr:rowOff>38100</xdr:rowOff>
                  </from>
                  <to>
                    <xdr:col>0</xdr:col>
                    <xdr:colOff>632460</xdr:colOff>
                    <xdr:row>205</xdr:row>
                    <xdr:rowOff>68580</xdr:rowOff>
                  </to>
                </anchor>
              </controlPr>
            </control>
          </mc:Choice>
        </mc:AlternateContent>
        <mc:AlternateContent xmlns:mc="http://schemas.openxmlformats.org/markup-compatibility/2006">
          <mc:Choice Requires="x14">
            <control shapeId="45076" r:id="rId20" name="Check Box 20">
              <controlPr defaultSize="0" autoFill="0" autoLine="0" autoPict="0">
                <anchor moveWithCells="1">
                  <from>
                    <xdr:col>0</xdr:col>
                    <xdr:colOff>716280</xdr:colOff>
                    <xdr:row>204</xdr:row>
                    <xdr:rowOff>22860</xdr:rowOff>
                  </from>
                  <to>
                    <xdr:col>1</xdr:col>
                    <xdr:colOff>647700</xdr:colOff>
                    <xdr:row>205</xdr:row>
                    <xdr:rowOff>83820</xdr:rowOff>
                  </to>
                </anchor>
              </controlPr>
            </control>
          </mc:Choice>
        </mc:AlternateContent>
        <mc:AlternateContent xmlns:mc="http://schemas.openxmlformats.org/markup-compatibility/2006">
          <mc:Choice Requires="x14">
            <control shapeId="45077" r:id="rId21" name="Check Box 21">
              <controlPr defaultSize="0" autoFill="0" autoLine="0" autoPict="0">
                <anchor moveWithCells="1">
                  <from>
                    <xdr:col>1</xdr:col>
                    <xdr:colOff>685800</xdr:colOff>
                    <xdr:row>204</xdr:row>
                    <xdr:rowOff>22860</xdr:rowOff>
                  </from>
                  <to>
                    <xdr:col>2</xdr:col>
                    <xdr:colOff>678180</xdr:colOff>
                    <xdr:row>205</xdr:row>
                    <xdr:rowOff>76200</xdr:rowOff>
                  </to>
                </anchor>
              </controlPr>
            </control>
          </mc:Choice>
        </mc:AlternateContent>
        <mc:AlternateContent xmlns:mc="http://schemas.openxmlformats.org/markup-compatibility/2006">
          <mc:Choice Requires="x14">
            <control shapeId="45068" r:id="rId22" name="Check Box 12">
              <controlPr defaultSize="0" autoFill="0" autoLine="0" autoPict="0">
                <anchor moveWithCells="1">
                  <from>
                    <xdr:col>5</xdr:col>
                    <xdr:colOff>83820</xdr:colOff>
                    <xdr:row>184</xdr:row>
                    <xdr:rowOff>121920</xdr:rowOff>
                  </from>
                  <to>
                    <xdr:col>5</xdr:col>
                    <xdr:colOff>411480</xdr:colOff>
                    <xdr:row>186</xdr:row>
                    <xdr:rowOff>22860</xdr:rowOff>
                  </to>
                </anchor>
              </controlPr>
            </control>
          </mc:Choice>
        </mc:AlternateContent>
        <mc:AlternateContent xmlns:mc="http://schemas.openxmlformats.org/markup-compatibility/2006">
          <mc:Choice Requires="x14">
            <control shapeId="45069" r:id="rId23" name="Check Box 13">
              <controlPr defaultSize="0" autoFill="0" autoLine="0" autoPict="0">
                <anchor moveWithCells="1">
                  <from>
                    <xdr:col>5</xdr:col>
                    <xdr:colOff>426720</xdr:colOff>
                    <xdr:row>184</xdr:row>
                    <xdr:rowOff>121920</xdr:rowOff>
                  </from>
                  <to>
                    <xdr:col>5</xdr:col>
                    <xdr:colOff>746760</xdr:colOff>
                    <xdr:row>186</xdr:row>
                    <xdr:rowOff>22860</xdr:rowOff>
                  </to>
                </anchor>
              </controlPr>
            </control>
          </mc:Choice>
        </mc:AlternateContent>
        <mc:AlternateContent xmlns:mc="http://schemas.openxmlformats.org/markup-compatibility/2006">
          <mc:Choice Requires="x14">
            <control shapeId="45073" r:id="rId24" name="Check Box 17">
              <controlPr defaultSize="0" autoFill="0" autoLine="0" autoPict="0">
                <anchor moveWithCells="1">
                  <from>
                    <xdr:col>5</xdr:col>
                    <xdr:colOff>83820</xdr:colOff>
                    <xdr:row>199</xdr:row>
                    <xdr:rowOff>121920</xdr:rowOff>
                  </from>
                  <to>
                    <xdr:col>5</xdr:col>
                    <xdr:colOff>411480</xdr:colOff>
                    <xdr:row>201</xdr:row>
                    <xdr:rowOff>22860</xdr:rowOff>
                  </to>
                </anchor>
              </controlPr>
            </control>
          </mc:Choice>
        </mc:AlternateContent>
        <mc:AlternateContent xmlns:mc="http://schemas.openxmlformats.org/markup-compatibility/2006">
          <mc:Choice Requires="x14">
            <control shapeId="45074" r:id="rId25" name="Check Box 18">
              <controlPr defaultSize="0" autoFill="0" autoLine="0" autoPict="0">
                <anchor moveWithCells="1">
                  <from>
                    <xdr:col>5</xdr:col>
                    <xdr:colOff>426720</xdr:colOff>
                    <xdr:row>199</xdr:row>
                    <xdr:rowOff>121920</xdr:rowOff>
                  </from>
                  <to>
                    <xdr:col>5</xdr:col>
                    <xdr:colOff>746760</xdr:colOff>
                    <xdr:row>201</xdr:row>
                    <xdr:rowOff>22860</xdr:rowOff>
                  </to>
                </anchor>
              </controlPr>
            </control>
          </mc:Choice>
        </mc:AlternateContent>
        <mc:AlternateContent xmlns:mc="http://schemas.openxmlformats.org/markup-compatibility/2006">
          <mc:Choice Requires="x14">
            <control shapeId="45078" r:id="rId26" name="Check Box 22">
              <controlPr defaultSize="0" autoFill="0" autoLine="0" autoPict="0">
                <anchor moveWithCells="1">
                  <from>
                    <xdr:col>0</xdr:col>
                    <xdr:colOff>22860</xdr:colOff>
                    <xdr:row>213</xdr:row>
                    <xdr:rowOff>38100</xdr:rowOff>
                  </from>
                  <to>
                    <xdr:col>0</xdr:col>
                    <xdr:colOff>632460</xdr:colOff>
                    <xdr:row>214</xdr:row>
                    <xdr:rowOff>68580</xdr:rowOff>
                  </to>
                </anchor>
              </controlPr>
            </control>
          </mc:Choice>
        </mc:AlternateContent>
        <mc:AlternateContent xmlns:mc="http://schemas.openxmlformats.org/markup-compatibility/2006">
          <mc:Choice Requires="x14">
            <control shapeId="45079" r:id="rId27" name="Check Box 23">
              <controlPr defaultSize="0" autoFill="0" autoLine="0" autoPict="0">
                <anchor moveWithCells="1">
                  <from>
                    <xdr:col>0</xdr:col>
                    <xdr:colOff>716280</xdr:colOff>
                    <xdr:row>213</xdr:row>
                    <xdr:rowOff>22860</xdr:rowOff>
                  </from>
                  <to>
                    <xdr:col>1</xdr:col>
                    <xdr:colOff>647700</xdr:colOff>
                    <xdr:row>214</xdr:row>
                    <xdr:rowOff>83820</xdr:rowOff>
                  </to>
                </anchor>
              </controlPr>
            </control>
          </mc:Choice>
        </mc:AlternateContent>
        <mc:AlternateContent xmlns:mc="http://schemas.openxmlformats.org/markup-compatibility/2006">
          <mc:Choice Requires="x14">
            <control shapeId="45080" r:id="rId28" name="Check Box 24">
              <controlPr defaultSize="0" autoFill="0" autoLine="0" autoPict="0">
                <anchor moveWithCells="1">
                  <from>
                    <xdr:col>1</xdr:col>
                    <xdr:colOff>685800</xdr:colOff>
                    <xdr:row>213</xdr:row>
                    <xdr:rowOff>22860</xdr:rowOff>
                  </from>
                  <to>
                    <xdr:col>2</xdr:col>
                    <xdr:colOff>678180</xdr:colOff>
                    <xdr:row>214</xdr:row>
                    <xdr:rowOff>76200</xdr:rowOff>
                  </to>
                </anchor>
              </controlPr>
            </control>
          </mc:Choice>
        </mc:AlternateContent>
        <mc:AlternateContent xmlns:mc="http://schemas.openxmlformats.org/markup-compatibility/2006">
          <mc:Choice Requires="x14">
            <control shapeId="45081" r:id="rId29" name="Check Box 25">
              <controlPr defaultSize="0" autoFill="0" autoLine="0" autoPict="0">
                <anchor moveWithCells="1">
                  <from>
                    <xdr:col>0</xdr:col>
                    <xdr:colOff>22860</xdr:colOff>
                    <xdr:row>234</xdr:row>
                    <xdr:rowOff>38100</xdr:rowOff>
                  </from>
                  <to>
                    <xdr:col>0</xdr:col>
                    <xdr:colOff>632460</xdr:colOff>
                    <xdr:row>235</xdr:row>
                    <xdr:rowOff>68580</xdr:rowOff>
                  </to>
                </anchor>
              </controlPr>
            </control>
          </mc:Choice>
        </mc:AlternateContent>
        <mc:AlternateContent xmlns:mc="http://schemas.openxmlformats.org/markup-compatibility/2006">
          <mc:Choice Requires="x14">
            <control shapeId="45082" r:id="rId30" name="Check Box 26">
              <controlPr defaultSize="0" autoFill="0" autoLine="0" autoPict="0">
                <anchor moveWithCells="1">
                  <from>
                    <xdr:col>0</xdr:col>
                    <xdr:colOff>716280</xdr:colOff>
                    <xdr:row>234</xdr:row>
                    <xdr:rowOff>22860</xdr:rowOff>
                  </from>
                  <to>
                    <xdr:col>1</xdr:col>
                    <xdr:colOff>647700</xdr:colOff>
                    <xdr:row>235</xdr:row>
                    <xdr:rowOff>83820</xdr:rowOff>
                  </to>
                </anchor>
              </controlPr>
            </control>
          </mc:Choice>
        </mc:AlternateContent>
        <mc:AlternateContent xmlns:mc="http://schemas.openxmlformats.org/markup-compatibility/2006">
          <mc:Choice Requires="x14">
            <control shapeId="45083" r:id="rId31" name="Check Box 27">
              <controlPr defaultSize="0" autoFill="0" autoLine="0" autoPict="0">
                <anchor moveWithCells="1">
                  <from>
                    <xdr:col>1</xdr:col>
                    <xdr:colOff>685800</xdr:colOff>
                    <xdr:row>234</xdr:row>
                    <xdr:rowOff>22860</xdr:rowOff>
                  </from>
                  <to>
                    <xdr:col>2</xdr:col>
                    <xdr:colOff>678180</xdr:colOff>
                    <xdr:row>235</xdr:row>
                    <xdr:rowOff>76200</xdr:rowOff>
                  </to>
                </anchor>
              </controlPr>
            </control>
          </mc:Choice>
        </mc:AlternateContent>
        <mc:AlternateContent xmlns:mc="http://schemas.openxmlformats.org/markup-compatibility/2006">
          <mc:Choice Requires="x14">
            <control shapeId="45084" r:id="rId32" name="Check Box 28">
              <controlPr defaultSize="0" autoFill="0" autoLine="0" autoPict="0">
                <anchor moveWithCells="1">
                  <from>
                    <xdr:col>2</xdr:col>
                    <xdr:colOff>0</xdr:colOff>
                    <xdr:row>349</xdr:row>
                    <xdr:rowOff>137160</xdr:rowOff>
                  </from>
                  <to>
                    <xdr:col>2</xdr:col>
                    <xdr:colOff>304800</xdr:colOff>
                    <xdr:row>351</xdr:row>
                    <xdr:rowOff>30480</xdr:rowOff>
                  </to>
                </anchor>
              </controlPr>
            </control>
          </mc:Choice>
        </mc:AlternateContent>
        <mc:AlternateContent xmlns:mc="http://schemas.openxmlformats.org/markup-compatibility/2006">
          <mc:Choice Requires="x14">
            <control shapeId="45085" r:id="rId33" name="Check Box 29">
              <controlPr defaultSize="0" autoFill="0" autoLine="0" autoPict="0">
                <anchor moveWithCells="1">
                  <from>
                    <xdr:col>1</xdr:col>
                    <xdr:colOff>754380</xdr:colOff>
                    <xdr:row>352</xdr:row>
                    <xdr:rowOff>137160</xdr:rowOff>
                  </from>
                  <to>
                    <xdr:col>2</xdr:col>
                    <xdr:colOff>297180</xdr:colOff>
                    <xdr:row>354</xdr:row>
                    <xdr:rowOff>30480</xdr:rowOff>
                  </to>
                </anchor>
              </controlPr>
            </control>
          </mc:Choice>
        </mc:AlternateContent>
        <mc:AlternateContent xmlns:mc="http://schemas.openxmlformats.org/markup-compatibility/2006">
          <mc:Choice Requires="x14">
            <control shapeId="45086" r:id="rId34" name="Check Box 30">
              <controlPr defaultSize="0" autoFill="0" autoLine="0" autoPict="0">
                <anchor moveWithCells="1">
                  <from>
                    <xdr:col>1</xdr:col>
                    <xdr:colOff>746760</xdr:colOff>
                    <xdr:row>359</xdr:row>
                    <xdr:rowOff>137160</xdr:rowOff>
                  </from>
                  <to>
                    <xdr:col>2</xdr:col>
                    <xdr:colOff>289560</xdr:colOff>
                    <xdr:row>361</xdr:row>
                    <xdr:rowOff>30480</xdr:rowOff>
                  </to>
                </anchor>
              </controlPr>
            </control>
          </mc:Choice>
        </mc:AlternateContent>
        <mc:AlternateContent xmlns:mc="http://schemas.openxmlformats.org/markup-compatibility/2006">
          <mc:Choice Requires="x14">
            <control shapeId="45087" r:id="rId35" name="Check Box 31">
              <controlPr defaultSize="0" autoFill="0" autoLine="0" autoPict="0">
                <anchor moveWithCells="1">
                  <from>
                    <xdr:col>1</xdr:col>
                    <xdr:colOff>754380</xdr:colOff>
                    <xdr:row>365</xdr:row>
                    <xdr:rowOff>144780</xdr:rowOff>
                  </from>
                  <to>
                    <xdr:col>2</xdr:col>
                    <xdr:colOff>297180</xdr:colOff>
                    <xdr:row>366</xdr:row>
                    <xdr:rowOff>198120</xdr:rowOff>
                  </to>
                </anchor>
              </controlPr>
            </control>
          </mc:Choice>
        </mc:AlternateContent>
        <mc:AlternateContent xmlns:mc="http://schemas.openxmlformats.org/markup-compatibility/2006">
          <mc:Choice Requires="x14">
            <control shapeId="45088" r:id="rId36" name="Check Box 32">
              <controlPr defaultSize="0" autoFill="0" autoLine="0" autoPict="0">
                <anchor moveWithCells="1">
                  <from>
                    <xdr:col>2</xdr:col>
                    <xdr:colOff>0</xdr:colOff>
                    <xdr:row>370</xdr:row>
                    <xdr:rowOff>144780</xdr:rowOff>
                  </from>
                  <to>
                    <xdr:col>2</xdr:col>
                    <xdr:colOff>304800</xdr:colOff>
                    <xdr:row>372</xdr:row>
                    <xdr:rowOff>38100</xdr:rowOff>
                  </to>
                </anchor>
              </controlPr>
            </control>
          </mc:Choice>
        </mc:AlternateContent>
        <mc:AlternateContent xmlns:mc="http://schemas.openxmlformats.org/markup-compatibility/2006">
          <mc:Choice Requires="x14">
            <control shapeId="45089" r:id="rId37" name="Check Box 33">
              <controlPr defaultSize="0" autoFill="0" autoLine="0" autoPict="0">
                <anchor moveWithCells="1">
                  <from>
                    <xdr:col>1</xdr:col>
                    <xdr:colOff>746760</xdr:colOff>
                    <xdr:row>375</xdr:row>
                    <xdr:rowOff>137160</xdr:rowOff>
                  </from>
                  <to>
                    <xdr:col>2</xdr:col>
                    <xdr:colOff>289560</xdr:colOff>
                    <xdr:row>377</xdr:row>
                    <xdr:rowOff>30480</xdr:rowOff>
                  </to>
                </anchor>
              </controlPr>
            </control>
          </mc:Choice>
        </mc:AlternateContent>
        <mc:AlternateContent xmlns:mc="http://schemas.openxmlformats.org/markup-compatibility/2006">
          <mc:Choice Requires="x14">
            <control shapeId="45090" r:id="rId38" name="Check Box 34">
              <controlPr defaultSize="0" autoFill="0" autoLine="0" autoPict="0">
                <anchor moveWithCells="1">
                  <from>
                    <xdr:col>2</xdr:col>
                    <xdr:colOff>0</xdr:colOff>
                    <xdr:row>384</xdr:row>
                    <xdr:rowOff>144780</xdr:rowOff>
                  </from>
                  <to>
                    <xdr:col>2</xdr:col>
                    <xdr:colOff>304800</xdr:colOff>
                    <xdr:row>386</xdr:row>
                    <xdr:rowOff>38100</xdr:rowOff>
                  </to>
                </anchor>
              </controlPr>
            </control>
          </mc:Choice>
        </mc:AlternateContent>
        <mc:AlternateContent xmlns:mc="http://schemas.openxmlformats.org/markup-compatibility/2006">
          <mc:Choice Requires="x14">
            <control shapeId="45091" r:id="rId39" name="Check Box 35">
              <controlPr defaultSize="0" autoFill="0" autoLine="0" autoPict="0">
                <anchor moveWithCells="1">
                  <from>
                    <xdr:col>4</xdr:col>
                    <xdr:colOff>449580</xdr:colOff>
                    <xdr:row>516</xdr:row>
                    <xdr:rowOff>45720</xdr:rowOff>
                  </from>
                  <to>
                    <xdr:col>4</xdr:col>
                    <xdr:colOff>769620</xdr:colOff>
                    <xdr:row>517</xdr:row>
                    <xdr:rowOff>106680</xdr:rowOff>
                  </to>
                </anchor>
              </controlPr>
            </control>
          </mc:Choice>
        </mc:AlternateContent>
        <mc:AlternateContent xmlns:mc="http://schemas.openxmlformats.org/markup-compatibility/2006">
          <mc:Choice Requires="x14">
            <control shapeId="45092" r:id="rId40" name="Check Box 36">
              <controlPr defaultSize="0" autoFill="0" autoLine="0" autoPict="0">
                <anchor moveWithCells="1">
                  <from>
                    <xdr:col>5</xdr:col>
                    <xdr:colOff>137160</xdr:colOff>
                    <xdr:row>516</xdr:row>
                    <xdr:rowOff>45720</xdr:rowOff>
                  </from>
                  <to>
                    <xdr:col>5</xdr:col>
                    <xdr:colOff>449580</xdr:colOff>
                    <xdr:row>517</xdr:row>
                    <xdr:rowOff>106680</xdr:rowOff>
                  </to>
                </anchor>
              </controlPr>
            </control>
          </mc:Choice>
        </mc:AlternateContent>
        <mc:AlternateContent xmlns:mc="http://schemas.openxmlformats.org/markup-compatibility/2006">
          <mc:Choice Requires="x14">
            <control shapeId="45093" r:id="rId41" name="Check Box 37">
              <controlPr defaultSize="0" autoFill="0" autoLine="0" autoPict="0">
                <anchor moveWithCells="1">
                  <from>
                    <xdr:col>0</xdr:col>
                    <xdr:colOff>38100</xdr:colOff>
                    <xdr:row>540</xdr:row>
                    <xdr:rowOff>45720</xdr:rowOff>
                  </from>
                  <to>
                    <xdr:col>0</xdr:col>
                    <xdr:colOff>342900</xdr:colOff>
                    <xdr:row>541</xdr:row>
                    <xdr:rowOff>106680</xdr:rowOff>
                  </to>
                </anchor>
              </controlPr>
            </control>
          </mc:Choice>
        </mc:AlternateContent>
        <mc:AlternateContent xmlns:mc="http://schemas.openxmlformats.org/markup-compatibility/2006">
          <mc:Choice Requires="x14">
            <control shapeId="45094" r:id="rId42" name="Check Box 38">
              <controlPr defaultSize="0" autoFill="0" autoLine="0" autoPict="0">
                <anchor moveWithCells="1">
                  <from>
                    <xdr:col>0</xdr:col>
                    <xdr:colOff>0</xdr:colOff>
                    <xdr:row>571</xdr:row>
                    <xdr:rowOff>121920</xdr:rowOff>
                  </from>
                  <to>
                    <xdr:col>0</xdr:col>
                    <xdr:colOff>304800</xdr:colOff>
                    <xdr:row>573</xdr:row>
                    <xdr:rowOff>22860</xdr:rowOff>
                  </to>
                </anchor>
              </controlPr>
            </control>
          </mc:Choice>
        </mc:AlternateContent>
        <mc:AlternateContent xmlns:mc="http://schemas.openxmlformats.org/markup-compatibility/2006">
          <mc:Choice Requires="x14">
            <control shapeId="45095" r:id="rId43" name="Check Box 39">
              <controlPr defaultSize="0" autoFill="0" autoLine="0" autoPict="0">
                <anchor moveWithCells="1">
                  <from>
                    <xdr:col>0</xdr:col>
                    <xdr:colOff>0</xdr:colOff>
                    <xdr:row>574</xdr:row>
                    <xdr:rowOff>121920</xdr:rowOff>
                  </from>
                  <to>
                    <xdr:col>0</xdr:col>
                    <xdr:colOff>304800</xdr:colOff>
                    <xdr:row>576</xdr:row>
                    <xdr:rowOff>22860</xdr:rowOff>
                  </to>
                </anchor>
              </controlPr>
            </control>
          </mc:Choice>
        </mc:AlternateContent>
        <mc:AlternateContent xmlns:mc="http://schemas.openxmlformats.org/markup-compatibility/2006">
          <mc:Choice Requires="x14">
            <control shapeId="45096" r:id="rId44" name="Check Box 40">
              <controlPr defaultSize="0" autoFill="0" autoLine="0" autoPict="0">
                <anchor moveWithCells="1">
                  <from>
                    <xdr:col>3</xdr:col>
                    <xdr:colOff>0</xdr:colOff>
                    <xdr:row>571</xdr:row>
                    <xdr:rowOff>121920</xdr:rowOff>
                  </from>
                  <to>
                    <xdr:col>3</xdr:col>
                    <xdr:colOff>304800</xdr:colOff>
                    <xdr:row>573</xdr:row>
                    <xdr:rowOff>22860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87:AE546"/>
  <sheetViews>
    <sheetView workbookViewId="0"/>
  </sheetViews>
  <sheetFormatPr baseColWidth="10" defaultColWidth="11.44140625" defaultRowHeight="14.4"/>
  <cols>
    <col min="1" max="1" width="11.44140625" style="349"/>
    <col min="2" max="3" width="15.44140625" style="349" customWidth="1"/>
    <col min="4" max="4" width="13.88671875" style="349" bestFit="1" customWidth="1"/>
    <col min="5" max="5" width="12.44140625" style="349" bestFit="1" customWidth="1"/>
    <col min="6" max="7" width="11.88671875" style="349" bestFit="1" customWidth="1"/>
    <col min="8" max="10" width="11.44140625" style="349"/>
    <col min="11" max="11" width="11.88671875" style="349" bestFit="1" customWidth="1"/>
    <col min="12" max="22" width="11.44140625" style="349"/>
    <col min="23" max="23" width="4.6640625" style="349" customWidth="1"/>
    <col min="24" max="24" width="167.6640625" style="349" bestFit="1" customWidth="1"/>
    <col min="25" max="16384" width="11.44140625" style="349"/>
  </cols>
  <sheetData>
    <row r="487" spans="1:31">
      <c r="B487" s="896" t="s">
        <v>667</v>
      </c>
      <c r="C487" s="896"/>
      <c r="D487" s="896"/>
      <c r="E487" s="896"/>
      <c r="F487" s="896"/>
      <c r="G487" s="896"/>
      <c r="I487" s="896" t="s">
        <v>894</v>
      </c>
      <c r="J487" s="896"/>
      <c r="K487" s="896"/>
      <c r="L487" s="896"/>
      <c r="O487" s="896" t="s">
        <v>725</v>
      </c>
      <c r="P487" s="896"/>
      <c r="Q487" s="896"/>
      <c r="R487" s="896"/>
      <c r="S487" s="896"/>
      <c r="T487" s="896"/>
      <c r="U487" s="896"/>
      <c r="V487" s="896"/>
      <c r="X487" s="896" t="s">
        <v>830</v>
      </c>
      <c r="Y487" s="896"/>
      <c r="Z487" s="896"/>
      <c r="AA487" s="896"/>
      <c r="AB487" s="896"/>
      <c r="AC487" s="896"/>
      <c r="AD487" s="896"/>
      <c r="AE487" s="896"/>
    </row>
    <row r="488" spans="1:31">
      <c r="B488" s="903" t="s">
        <v>896</v>
      </c>
      <c r="C488" s="903"/>
      <c r="D488" s="903"/>
      <c r="E488" s="903"/>
      <c r="F488" s="903"/>
      <c r="G488" s="903"/>
    </row>
    <row r="489" spans="1:31">
      <c r="B489" s="350" t="b">
        <v>0</v>
      </c>
      <c r="C489" s="350" t="b">
        <v>1</v>
      </c>
      <c r="D489" s="350" t="b">
        <v>0</v>
      </c>
      <c r="E489" s="350" t="b">
        <v>0</v>
      </c>
      <c r="F489" s="350" t="b">
        <v>0</v>
      </c>
      <c r="G489" s="350" t="b">
        <v>1</v>
      </c>
      <c r="I489" s="900" t="s">
        <v>913</v>
      </c>
      <c r="J489" s="900"/>
      <c r="K489" s="349" cm="1">
        <f t="array" ref="K489">SUMPRODUCT(--(MMULT(--('7.3.Resumen Riesgos'!B6:K100=0),TRANSPOSE(COLUMN('7.3.Resumen Riesgos'!B6:K100)^0))=0))</f>
        <v>2</v>
      </c>
      <c r="P489" s="899" t="str">
        <f>'2.4PI'!B6</f>
        <v>PEAD-01</v>
      </c>
      <c r="Q489" s="899"/>
      <c r="R489" s="899"/>
      <c r="S489" s="895" t="s">
        <v>723</v>
      </c>
      <c r="T489" s="895"/>
      <c r="U489" s="351"/>
      <c r="X489" s="349" t="s">
        <v>831</v>
      </c>
    </row>
    <row r="490" spans="1:31">
      <c r="B490" s="350" t="str">
        <f>IF(B489=TRUE,"Calidad I.A+","")</f>
        <v/>
      </c>
      <c r="C490" s="350" t="str">
        <f>IF(C489=TRUE,"Calidad I.C","")</f>
        <v>Calidad I.C</v>
      </c>
      <c r="D490" s="350" t="str">
        <f>IF(D489=TRUE,"Calidad Ia.A+","")</f>
        <v/>
      </c>
      <c r="E490" s="350" t="str">
        <f>IF(E489=TRUE,"Calidad Ia.A","")</f>
        <v/>
      </c>
      <c r="F490" s="350" t="str">
        <f>IF(F489=TRUE,"Calidad Ia.B","")</f>
        <v/>
      </c>
      <c r="G490" s="350" t="str">
        <f>IF(G489=TRUE,"Calidad Ia.C","")</f>
        <v>Calidad Ia.C</v>
      </c>
      <c r="I490" s="900" t="s">
        <v>914</v>
      </c>
      <c r="J490" s="900"/>
      <c r="K490" s="349" cm="1">
        <f t="array" ref="K490">SUMPRODUCT(--(MMULT(--('7.3.Resumen Riesgos'!B6:K100=0),TRANSPOSE(COLUMN('7.3.Resumen Riesgos'!B6:K100)^0))=0), --('7.3.Resumen Riesgos'!N6:N100&lt;=6.1))</f>
        <v>0</v>
      </c>
      <c r="P490" s="899"/>
      <c r="Q490" s="899"/>
      <c r="R490" s="899"/>
      <c r="S490" s="895" t="s">
        <v>722</v>
      </c>
      <c r="T490" s="895"/>
      <c r="U490" s="351">
        <f>'2.4PI'!F6</f>
        <v>0</v>
      </c>
      <c r="X490" s="349" t="str" cm="1">
        <f t="array" ref="X490:X495">_xlfn._xlws.FILTER('4.2.CatálagoMedidas'!C14:C100,'4.2.CatálagoMedidas'!G14:G100=AUX!X489,"")</f>
        <v>Prevención o gestión de los vertidos industriales en las aguas residuales urbanas garantizando el cumplimiento de cualquier requisito en virtud de la legislación local y de la UE aplicable</v>
      </c>
    </row>
    <row r="491" spans="1:31">
      <c r="A491" s="349" t="s">
        <v>892</v>
      </c>
      <c r="B491" s="350">
        <f>'1.4.FichaResumen'!B11</f>
        <v>0</v>
      </c>
      <c r="C491" s="350"/>
      <c r="D491" s="350"/>
      <c r="E491" s="350"/>
      <c r="F491" s="350"/>
      <c r="G491" s="350"/>
      <c r="I491" s="900" t="s">
        <v>915</v>
      </c>
      <c r="J491" s="900"/>
      <c r="K491" s="349" cm="1">
        <f t="array" ref="K491">SUMPRODUCT(--(MMULT(--('7.3.Resumen Riesgos'!B6:K100=0),TRANSPOSE(COLUMN('7.3.Resumen Riesgos'!B6:K100)^0))=0), --('7.3.Resumen Riesgos'!N6:N100&gt;6.1))</f>
        <v>2</v>
      </c>
      <c r="P491" s="897" t="s">
        <v>699</v>
      </c>
      <c r="Q491" s="897"/>
      <c r="R491" s="897"/>
      <c r="S491" s="897" t="s">
        <v>694</v>
      </c>
      <c r="T491" s="897"/>
      <c r="U491" s="897"/>
      <c r="X491" s="349" t="str">
        <v>Protección de las aguas pluviales de los residuos animales y humanos</v>
      </c>
    </row>
    <row r="492" spans="1:31">
      <c r="B492" s="350" t="s">
        <v>884</v>
      </c>
      <c r="C492" s="350" t="s">
        <v>885</v>
      </c>
      <c r="D492" s="350"/>
      <c r="E492" s="350"/>
      <c r="F492" s="350"/>
      <c r="G492" s="350"/>
      <c r="I492" s="900" t="s">
        <v>916</v>
      </c>
      <c r="J492" s="900"/>
      <c r="K492" s="349" cm="1">
        <f t="array" ref="K492">SUMPRODUCT(--(MMULT(--('7.3.Resumen Riesgos'!B6:K100=0),TRANSPOSE(COLUMN('7.3.Resumen Riesgos'!B6:K100)^0))=0), --('7.3.Resumen Riesgos'!N6:N100&gt;13))</f>
        <v>0</v>
      </c>
      <c r="P492" s="898"/>
      <c r="Q492" s="898"/>
      <c r="R492" s="898"/>
      <c r="S492" s="352" t="s">
        <v>121</v>
      </c>
      <c r="T492" s="899">
        <f>'2.4PI'!D6</f>
        <v>0</v>
      </c>
      <c r="U492" s="899"/>
      <c r="X492" s="349" t="str">
        <v>Control del tipo de agua vertida en la red de alcantarillado (por ejemplo, fijando límites)</v>
      </c>
    </row>
    <row r="493" spans="1:31">
      <c r="B493" s="350" t="b">
        <v>0</v>
      </c>
      <c r="C493" s="350" t="b">
        <v>0</v>
      </c>
      <c r="D493" s="350"/>
      <c r="E493" s="350"/>
      <c r="F493" s="350"/>
      <c r="G493" s="350"/>
      <c r="P493" s="898"/>
      <c r="Q493" s="898"/>
      <c r="R493" s="898"/>
      <c r="S493" s="352" t="s">
        <v>122</v>
      </c>
      <c r="T493" s="899">
        <f>'2.4PI'!E6</f>
        <v>0</v>
      </c>
      <c r="U493" s="899"/>
      <c r="X493" s="349" t="str">
        <v>Procesos de tratamiento adicionales para reducir los contaminantes microbiológicos y químicos en el efluente (por ejemplo, medidas adicionales de desinfección o eliminación de contaminantes)</v>
      </c>
    </row>
    <row r="494" spans="1:31">
      <c r="B494" s="350"/>
      <c r="C494" s="350"/>
      <c r="D494" s="350"/>
      <c r="E494" s="350"/>
      <c r="F494" s="350"/>
      <c r="G494" s="350"/>
      <c r="X494" s="349" t="str">
        <v>Establecimiento de distancias mínimas de seguridad (para torres de refrigeración, alejarlas al menos 90m de zonas accesibles al público)</v>
      </c>
    </row>
    <row r="495" spans="1:31">
      <c r="B495" s="350"/>
      <c r="C495" s="350"/>
      <c r="D495" s="350"/>
      <c r="E495" s="350"/>
      <c r="F495" s="350"/>
      <c r="G495" s="350"/>
      <c r="X495" s="349" t="str">
        <v>Empleo de coagulantes o filtros para eliminar aceites y grasas</v>
      </c>
    </row>
    <row r="496" spans="1:31">
      <c r="B496" s="901" t="s">
        <v>668</v>
      </c>
      <c r="C496" s="901"/>
      <c r="D496" s="901"/>
      <c r="E496" s="901"/>
      <c r="F496" s="901"/>
      <c r="G496" s="901"/>
    </row>
    <row r="497" spans="2:12">
      <c r="B497" s="350" t="b">
        <v>0</v>
      </c>
      <c r="C497" s="350" t="b">
        <v>0</v>
      </c>
      <c r="D497" s="350" t="b">
        <v>0</v>
      </c>
      <c r="E497" s="350" t="b">
        <v>0</v>
      </c>
      <c r="F497" s="350"/>
      <c r="G497" s="350"/>
      <c r="L497" s="353"/>
    </row>
    <row r="498" spans="2:12">
      <c r="B498" s="350" t="b">
        <v>0</v>
      </c>
      <c r="C498" s="350" t="b">
        <v>0</v>
      </c>
      <c r="D498" s="350" t="b">
        <v>0</v>
      </c>
      <c r="E498" s="350" t="b">
        <v>0</v>
      </c>
      <c r="F498" s="350"/>
      <c r="G498" s="350"/>
    </row>
    <row r="499" spans="2:12">
      <c r="B499" s="350" t="b">
        <v>0</v>
      </c>
      <c r="C499" s="350" t="b">
        <v>0</v>
      </c>
      <c r="D499" s="350" t="b">
        <v>0</v>
      </c>
      <c r="E499" s="350" t="b">
        <v>0</v>
      </c>
      <c r="F499" s="350"/>
      <c r="G499" s="350"/>
    </row>
    <row r="500" spans="2:12">
      <c r="B500" s="350" t="b">
        <v>0</v>
      </c>
      <c r="C500" s="350"/>
      <c r="D500" s="350" t="b">
        <v>0</v>
      </c>
      <c r="E500" s="350" t="b">
        <v>0</v>
      </c>
      <c r="F500" s="350"/>
      <c r="G500" s="350"/>
    </row>
    <row r="501" spans="2:12">
      <c r="B501" s="350"/>
      <c r="C501" s="350">
        <f>'1.4.FichaResumen'!E16</f>
        <v>0</v>
      </c>
      <c r="D501" s="350">
        <f>'1.4.FichaResumen'!I16</f>
        <v>0</v>
      </c>
      <c r="E501" s="350">
        <f>'1.4.FichaResumen'!M16</f>
        <v>0</v>
      </c>
      <c r="F501" s="350"/>
      <c r="G501" s="350"/>
    </row>
    <row r="502" spans="2:12">
      <c r="B502" s="901" t="s">
        <v>669</v>
      </c>
      <c r="C502" s="901"/>
      <c r="D502" s="901"/>
      <c r="E502" s="901"/>
      <c r="F502" s="901"/>
      <c r="G502" s="901"/>
    </row>
    <row r="503" spans="2:12">
      <c r="B503" s="350" t="b">
        <v>0</v>
      </c>
      <c r="C503" s="350"/>
      <c r="D503" s="350"/>
      <c r="E503" s="350"/>
      <c r="F503" s="350"/>
      <c r="G503" s="350"/>
    </row>
    <row r="504" spans="2:12">
      <c r="B504" s="350" t="b">
        <v>0</v>
      </c>
      <c r="C504" s="350"/>
      <c r="D504" s="350"/>
      <c r="E504" s="350"/>
      <c r="F504" s="350"/>
      <c r="G504" s="350"/>
    </row>
    <row r="505" spans="2:12">
      <c r="B505" s="350"/>
      <c r="C505" s="350" t="b">
        <v>1</v>
      </c>
      <c r="D505" s="350" t="b">
        <v>0</v>
      </c>
      <c r="E505" s="350" t="b">
        <v>0</v>
      </c>
      <c r="F505" s="350"/>
      <c r="G505" s="350"/>
    </row>
    <row r="506" spans="2:12">
      <c r="B506" s="350"/>
      <c r="C506" s="350" t="b">
        <v>0</v>
      </c>
      <c r="D506" s="350" t="b">
        <v>1</v>
      </c>
      <c r="E506" s="350" t="b">
        <v>0</v>
      </c>
      <c r="F506" s="350"/>
      <c r="G506" s="350"/>
    </row>
    <row r="507" spans="2:12">
      <c r="B507" s="350"/>
      <c r="C507" s="350" t="b">
        <v>0</v>
      </c>
      <c r="D507" s="350" t="b">
        <v>0</v>
      </c>
      <c r="E507" s="350" t="b">
        <v>0</v>
      </c>
      <c r="F507" s="350"/>
      <c r="G507" s="350"/>
    </row>
    <row r="508" spans="2:12">
      <c r="B508" s="901" t="s">
        <v>703</v>
      </c>
      <c r="C508" s="901"/>
      <c r="D508" s="901"/>
      <c r="E508" s="901"/>
      <c r="F508" s="901"/>
      <c r="G508" s="901"/>
    </row>
    <row r="509" spans="2:12">
      <c r="B509" s="350" t="s">
        <v>704</v>
      </c>
      <c r="C509" s="350" t="s">
        <v>705</v>
      </c>
      <c r="D509" s="350" t="s">
        <v>706</v>
      </c>
      <c r="E509" s="350" t="s">
        <v>707</v>
      </c>
      <c r="F509" s="350" t="s">
        <v>708</v>
      </c>
      <c r="G509" s="350"/>
    </row>
    <row r="510" spans="2:12">
      <c r="B510" s="350">
        <f>'1.4.FichaResumen'!B26</f>
        <v>0</v>
      </c>
      <c r="C510" s="350">
        <f>'1.4.FichaResumen'!C26</f>
        <v>0</v>
      </c>
      <c r="D510" s="350">
        <f>'1.4.FichaResumen'!F26</f>
        <v>0</v>
      </c>
      <c r="E510" s="350">
        <f>'1.4.FichaResumen'!K26</f>
        <v>500</v>
      </c>
      <c r="F510" s="350">
        <f>'1.4.FichaResumen'!N26</f>
        <v>100</v>
      </c>
      <c r="G510" s="350"/>
    </row>
    <row r="511" spans="2:12">
      <c r="B511" s="901" t="s">
        <v>897</v>
      </c>
      <c r="C511" s="901"/>
      <c r="D511" s="901"/>
      <c r="E511" s="901"/>
      <c r="F511" s="901"/>
      <c r="G511" s="901"/>
    </row>
    <row r="512" spans="2:12">
      <c r="B512" s="349" t="b">
        <v>0</v>
      </c>
      <c r="C512" s="349" t="b">
        <v>1</v>
      </c>
      <c r="D512" s="349" t="b">
        <v>0</v>
      </c>
      <c r="E512" s="349" t="b">
        <v>0</v>
      </c>
      <c r="F512" s="349" t="b">
        <v>1</v>
      </c>
      <c r="G512" s="349" t="b">
        <v>1</v>
      </c>
    </row>
    <row r="513" spans="2:7">
      <c r="B513" s="350" t="str">
        <f>IF(B512=TRUE,"Calidad I.A+","")</f>
        <v/>
      </c>
      <c r="C513" s="350" t="str">
        <f>IF(C512=TRUE,"Calidad I.C","")</f>
        <v>Calidad I.C</v>
      </c>
      <c r="D513" s="350" t="str">
        <f>IF(D512=TRUE,"Calidad Ia.A+","")</f>
        <v/>
      </c>
      <c r="E513" s="350" t="str">
        <f>IF(E512=TRUE,"Calidad Ia.A","")</f>
        <v/>
      </c>
      <c r="F513" s="350" t="str">
        <f>IF(F512=TRUE,"Calidad Ia.B","")</f>
        <v>Calidad Ia.B</v>
      </c>
      <c r="G513" s="350" t="str">
        <f>IF(G512=TRUE,"Calidad Ia.C","")</f>
        <v>Calidad Ia.C</v>
      </c>
    </row>
    <row r="516" spans="2:7">
      <c r="B516" s="901" t="s">
        <v>898</v>
      </c>
      <c r="C516" s="901"/>
      <c r="D516" s="901"/>
      <c r="E516" s="901"/>
      <c r="F516" s="901"/>
      <c r="G516" s="901"/>
    </row>
    <row r="517" spans="2:7" ht="28.8">
      <c r="B517" s="354">
        <v>1</v>
      </c>
      <c r="C517" s="354" t="s">
        <v>888</v>
      </c>
      <c r="D517" s="355" t="s">
        <v>893</v>
      </c>
      <c r="E517" s="356" t="str">
        <f t="array" ref="E517">INDEX(C517:C522, MIN(IF(ISNUMBER(MATCH(B490:G490, C517:C522, 0)), MATCH(B490:G490, C517:C522, 0))))</f>
        <v>Calidad I.C</v>
      </c>
    </row>
    <row r="518" spans="2:7">
      <c r="B518" s="354">
        <v>2</v>
      </c>
      <c r="C518" s="354" t="s">
        <v>841</v>
      </c>
    </row>
    <row r="519" spans="2:7">
      <c r="B519" s="354">
        <v>3</v>
      </c>
      <c r="C519" s="354" t="s">
        <v>842</v>
      </c>
    </row>
    <row r="520" spans="2:7">
      <c r="B520" s="354">
        <v>4</v>
      </c>
      <c r="C520" s="354" t="s">
        <v>889</v>
      </c>
    </row>
    <row r="521" spans="2:7">
      <c r="B521" s="354">
        <v>5</v>
      </c>
      <c r="C521" s="354" t="s">
        <v>890</v>
      </c>
    </row>
    <row r="522" spans="2:7">
      <c r="B522" s="354">
        <v>5</v>
      </c>
      <c r="C522" s="354" t="s">
        <v>891</v>
      </c>
    </row>
    <row r="523" spans="2:7">
      <c r="B523" s="901" t="s">
        <v>899</v>
      </c>
      <c r="C523" s="901"/>
      <c r="D523" s="901"/>
      <c r="E523" s="901"/>
      <c r="F523" s="901"/>
      <c r="G523" s="901"/>
    </row>
    <row r="524" spans="2:7">
      <c r="B524" s="902" t="s">
        <v>902</v>
      </c>
      <c r="C524" s="902"/>
      <c r="D524" s="350"/>
      <c r="E524" s="350" t="s">
        <v>903</v>
      </c>
      <c r="F524" s="350" t="s">
        <v>154</v>
      </c>
      <c r="G524" s="350"/>
    </row>
    <row r="525" spans="2:7">
      <c r="B525" s="354" t="s">
        <v>888</v>
      </c>
      <c r="C525" s="354">
        <v>5</v>
      </c>
      <c r="D525" s="349" t="s">
        <v>900</v>
      </c>
      <c r="E525" s="349" t="str">
        <f>E517</f>
        <v>Calidad I.C</v>
      </c>
      <c r="F525" s="349">
        <f>VLOOKUP(E525, B525:C530, 2, FALSE)</f>
        <v>1</v>
      </c>
    </row>
    <row r="526" spans="2:7">
      <c r="B526" s="354" t="s">
        <v>841</v>
      </c>
      <c r="C526" s="354">
        <v>4</v>
      </c>
      <c r="D526" s="349" t="s">
        <v>901</v>
      </c>
      <c r="E526" s="349" t="str">
        <f>E532</f>
        <v>Calidad Ia.B</v>
      </c>
      <c r="F526" s="349">
        <f>VLOOKUP(E526, B525:C530, 2, FALSE)</f>
        <v>2</v>
      </c>
    </row>
    <row r="527" spans="2:7">
      <c r="B527" s="354" t="s">
        <v>842</v>
      </c>
      <c r="C527" s="354">
        <v>3</v>
      </c>
    </row>
    <row r="528" spans="2:7">
      <c r="B528" s="354" t="s">
        <v>889</v>
      </c>
      <c r="C528" s="354">
        <v>2</v>
      </c>
      <c r="D528" s="349" t="s">
        <v>905</v>
      </c>
      <c r="F528" s="349">
        <f>F526-F525</f>
        <v>1</v>
      </c>
    </row>
    <row r="529" spans="2:7">
      <c r="B529" s="354" t="s">
        <v>890</v>
      </c>
      <c r="C529" s="354">
        <v>1</v>
      </c>
    </row>
    <row r="530" spans="2:7">
      <c r="B530" s="354" t="s">
        <v>891</v>
      </c>
      <c r="C530" s="354">
        <v>1</v>
      </c>
    </row>
    <row r="531" spans="2:7">
      <c r="B531" s="901" t="s">
        <v>904</v>
      </c>
      <c r="C531" s="901"/>
      <c r="D531" s="901"/>
      <c r="E531" s="901"/>
      <c r="F531" s="901"/>
      <c r="G531" s="901"/>
    </row>
    <row r="532" spans="2:7" ht="28.8">
      <c r="B532" s="354">
        <v>1</v>
      </c>
      <c r="C532" s="354" t="s">
        <v>888</v>
      </c>
      <c r="D532" s="355" t="s">
        <v>893</v>
      </c>
      <c r="E532" s="356" t="str" cm="1">
        <f t="array" ref="E532">INDEX(C532:C537, MIN(IF(ISNUMBER(MATCH(B513:G513, C532:C537, 0)), MATCH(B513:G513, C532:C537, 0))))</f>
        <v>Calidad Ia.B</v>
      </c>
    </row>
    <row r="533" spans="2:7">
      <c r="B533" s="354">
        <v>2</v>
      </c>
      <c r="C533" s="354" t="s">
        <v>841</v>
      </c>
    </row>
    <row r="534" spans="2:7">
      <c r="B534" s="354">
        <v>3</v>
      </c>
      <c r="C534" s="354" t="s">
        <v>842</v>
      </c>
    </row>
    <row r="535" spans="2:7">
      <c r="B535" s="354">
        <v>4</v>
      </c>
      <c r="C535" s="354" t="s">
        <v>889</v>
      </c>
    </row>
    <row r="536" spans="2:7">
      <c r="B536" s="354">
        <v>5</v>
      </c>
      <c r="C536" s="354" t="s">
        <v>890</v>
      </c>
    </row>
    <row r="537" spans="2:7">
      <c r="B537" s="354">
        <v>5</v>
      </c>
      <c r="C537" s="354" t="s">
        <v>891</v>
      </c>
    </row>
    <row r="539" spans="2:7">
      <c r="B539" s="901" t="s">
        <v>921</v>
      </c>
      <c r="C539" s="901"/>
      <c r="D539" s="901"/>
      <c r="E539" s="901"/>
      <c r="F539" s="901"/>
      <c r="G539" s="901"/>
    </row>
    <row r="541" spans="2:7">
      <c r="B541" s="349" t="s">
        <v>922</v>
      </c>
      <c r="C541" s="349" t="s">
        <v>925</v>
      </c>
      <c r="D541" s="349" t="s">
        <v>928</v>
      </c>
    </row>
    <row r="542" spans="2:7">
      <c r="B542" s="349" t="b">
        <v>0</v>
      </c>
      <c r="C542" s="349" t="b">
        <v>0</v>
      </c>
      <c r="D542" s="349" t="b">
        <v>0</v>
      </c>
    </row>
    <row r="543" spans="2:7">
      <c r="B543" s="349" t="s">
        <v>923</v>
      </c>
      <c r="C543" s="349" t="s">
        <v>926</v>
      </c>
      <c r="D543" s="349" t="s">
        <v>929</v>
      </c>
    </row>
    <row r="544" spans="2:7">
      <c r="B544" s="349" t="b">
        <v>0</v>
      </c>
      <c r="C544" s="349" t="b">
        <v>0</v>
      </c>
      <c r="D544" s="349" t="b">
        <v>0</v>
      </c>
    </row>
    <row r="545" spans="2:3">
      <c r="B545" s="349" t="s">
        <v>924</v>
      </c>
      <c r="C545" s="349" t="s">
        <v>927</v>
      </c>
    </row>
    <row r="546" spans="2:3">
      <c r="B546" s="349" t="b">
        <v>1</v>
      </c>
      <c r="C546" s="349" t="b">
        <v>0</v>
      </c>
    </row>
  </sheetData>
  <sheetProtection selectLockedCells="1" selectUnlockedCells="1"/>
  <mergeCells count="27">
    <mergeCell ref="B539:G539"/>
    <mergeCell ref="B523:G523"/>
    <mergeCell ref="B524:C524"/>
    <mergeCell ref="B531:G531"/>
    <mergeCell ref="X487:AE487"/>
    <mergeCell ref="B516:G516"/>
    <mergeCell ref="I487:L487"/>
    <mergeCell ref="B511:G511"/>
    <mergeCell ref="B488:G488"/>
    <mergeCell ref="B496:G496"/>
    <mergeCell ref="B502:G502"/>
    <mergeCell ref="B508:G508"/>
    <mergeCell ref="O487:V487"/>
    <mergeCell ref="P489:P490"/>
    <mergeCell ref="Q489:R490"/>
    <mergeCell ref="S489:T489"/>
    <mergeCell ref="S490:T490"/>
    <mergeCell ref="B487:G487"/>
    <mergeCell ref="P491:R491"/>
    <mergeCell ref="S491:U491"/>
    <mergeCell ref="P492:R493"/>
    <mergeCell ref="T492:U492"/>
    <mergeCell ref="T493:U493"/>
    <mergeCell ref="I489:J489"/>
    <mergeCell ref="I490:J490"/>
    <mergeCell ref="I491:J491"/>
    <mergeCell ref="I492:J49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2:Q17"/>
  <sheetViews>
    <sheetView showGridLines="0" workbookViewId="0">
      <pane xSplit="1" ySplit="5" topLeftCell="B6" activePane="bottomRight" state="frozen"/>
      <selection pane="topRight" activeCell="B1" sqref="B1"/>
      <selection pane="bottomLeft" activeCell="A8" sqref="A8"/>
      <selection pane="bottomRight"/>
    </sheetView>
  </sheetViews>
  <sheetFormatPr baseColWidth="10" defaultColWidth="11.44140625" defaultRowHeight="14.4"/>
  <cols>
    <col min="1" max="1" width="2.6640625" customWidth="1"/>
    <col min="2" max="3" width="11.44140625" style="68"/>
    <col min="4" max="4" width="34.33203125" style="68" customWidth="1"/>
    <col min="5" max="17" width="16.6640625" style="68" customWidth="1"/>
  </cols>
  <sheetData>
    <row r="2" spans="2:17" ht="15" customHeight="1">
      <c r="B2" s="477" t="s">
        <v>66</v>
      </c>
      <c r="C2" s="477"/>
      <c r="D2" s="477"/>
      <c r="E2" s="471" t="s">
        <v>67</v>
      </c>
      <c r="F2" s="472"/>
      <c r="G2" s="472"/>
      <c r="H2" s="479"/>
      <c r="I2" s="471" t="s">
        <v>68</v>
      </c>
      <c r="J2" s="472"/>
      <c r="K2" s="472"/>
      <c r="L2" s="479"/>
      <c r="M2" s="471" t="s">
        <v>69</v>
      </c>
      <c r="N2" s="472"/>
      <c r="O2" s="472"/>
      <c r="P2" s="472"/>
      <c r="Q2" s="472"/>
    </row>
    <row r="3" spans="2:17" ht="15" thickBot="1">
      <c r="B3" s="478"/>
      <c r="C3" s="478"/>
      <c r="D3" s="478"/>
      <c r="E3" s="473"/>
      <c r="F3" s="474"/>
      <c r="G3" s="474"/>
      <c r="H3" s="480"/>
      <c r="I3" s="473"/>
      <c r="J3" s="474"/>
      <c r="K3" s="474"/>
      <c r="L3" s="480"/>
      <c r="M3" s="473" t="s">
        <v>70</v>
      </c>
      <c r="N3" s="474"/>
      <c r="O3" s="474"/>
      <c r="P3" s="474"/>
      <c r="Q3" s="474"/>
    </row>
    <row r="4" spans="2:17" ht="27.6">
      <c r="B4" s="475" t="s">
        <v>71</v>
      </c>
      <c r="C4" s="475" t="s">
        <v>72</v>
      </c>
      <c r="D4" s="475" t="s">
        <v>73</v>
      </c>
      <c r="E4" s="202" t="s">
        <v>74</v>
      </c>
      <c r="F4" s="168" t="s">
        <v>75</v>
      </c>
      <c r="G4" s="168" t="s">
        <v>76</v>
      </c>
      <c r="H4" s="201" t="s">
        <v>77</v>
      </c>
      <c r="I4" s="167" t="s">
        <v>78</v>
      </c>
      <c r="J4" s="168" t="s">
        <v>79</v>
      </c>
      <c r="K4" s="168" t="s">
        <v>80</v>
      </c>
      <c r="L4" s="169" t="s">
        <v>81</v>
      </c>
      <c r="M4" s="170"/>
      <c r="N4" s="171"/>
      <c r="O4" s="171"/>
      <c r="P4" s="171"/>
      <c r="Q4" s="171"/>
    </row>
    <row r="5" spans="2:17" ht="16.8" thickBot="1">
      <c r="B5" s="476"/>
      <c r="C5" s="476"/>
      <c r="D5" s="476"/>
      <c r="E5" s="172" t="s">
        <v>82</v>
      </c>
      <c r="F5" s="173" t="s">
        <v>83</v>
      </c>
      <c r="G5" s="173" t="s">
        <v>84</v>
      </c>
      <c r="H5" s="174" t="s">
        <v>85</v>
      </c>
      <c r="I5" s="172" t="s">
        <v>86</v>
      </c>
      <c r="J5" s="173" t="s">
        <v>86</v>
      </c>
      <c r="K5" s="173" t="s">
        <v>87</v>
      </c>
      <c r="L5" s="174" t="s">
        <v>88</v>
      </c>
      <c r="M5" s="172"/>
      <c r="N5" s="173"/>
      <c r="O5" s="173"/>
      <c r="P5" s="173"/>
      <c r="Q5" s="173"/>
    </row>
    <row r="6" spans="2:17">
      <c r="B6" s="175">
        <v>45413</v>
      </c>
      <c r="C6" s="176" t="s">
        <v>89</v>
      </c>
      <c r="D6" s="177"/>
      <c r="E6" s="178"/>
      <c r="F6" s="177"/>
      <c r="G6" s="177"/>
      <c r="H6" s="179"/>
      <c r="I6" s="178"/>
      <c r="J6" s="177"/>
      <c r="K6" s="177"/>
      <c r="L6" s="179"/>
      <c r="M6" s="178"/>
      <c r="N6" s="177"/>
      <c r="O6" s="177"/>
      <c r="P6" s="177"/>
      <c r="Q6" s="177"/>
    </row>
    <row r="7" spans="2:17">
      <c r="B7" s="182"/>
      <c r="C7" s="181" t="s">
        <v>89</v>
      </c>
      <c r="D7" s="182"/>
      <c r="E7" s="183"/>
      <c r="F7" s="182"/>
      <c r="G7" s="182"/>
      <c r="H7" s="184"/>
      <c r="I7" s="183"/>
      <c r="J7" s="182"/>
      <c r="K7" s="182"/>
      <c r="L7" s="184"/>
      <c r="M7" s="183"/>
      <c r="N7" s="182"/>
      <c r="O7" s="182"/>
      <c r="P7" s="182"/>
      <c r="Q7" s="182"/>
    </row>
    <row r="8" spans="2:17">
      <c r="B8" s="182"/>
      <c r="C8" s="181" t="s">
        <v>89</v>
      </c>
      <c r="D8" s="182"/>
      <c r="E8" s="183"/>
      <c r="F8" s="182"/>
      <c r="G8" s="182"/>
      <c r="H8" s="184"/>
      <c r="I8" s="183"/>
      <c r="J8" s="182"/>
      <c r="K8" s="182"/>
      <c r="L8" s="184"/>
      <c r="M8" s="183"/>
      <c r="N8" s="182"/>
      <c r="O8" s="182"/>
      <c r="P8" s="182"/>
      <c r="Q8" s="182"/>
    </row>
    <row r="9" spans="2:17">
      <c r="B9" s="182"/>
      <c r="C9" s="181" t="s">
        <v>90</v>
      </c>
      <c r="D9" s="182"/>
      <c r="E9" s="183"/>
      <c r="F9" s="182"/>
      <c r="G9" s="182"/>
      <c r="H9" s="184"/>
      <c r="I9" s="183"/>
      <c r="J9" s="182"/>
      <c r="K9" s="182"/>
      <c r="L9" s="184"/>
      <c r="M9" s="183"/>
      <c r="N9" s="182"/>
      <c r="O9" s="182"/>
      <c r="P9" s="182"/>
      <c r="Q9" s="182"/>
    </row>
    <row r="10" spans="2:17">
      <c r="B10" s="182"/>
      <c r="C10" s="181" t="s">
        <v>89</v>
      </c>
      <c r="D10" s="182"/>
      <c r="E10" s="183"/>
      <c r="F10" s="182"/>
      <c r="G10" s="182"/>
      <c r="H10" s="184"/>
      <c r="I10" s="183"/>
      <c r="J10" s="182"/>
      <c r="K10" s="182"/>
      <c r="L10" s="184"/>
      <c r="M10" s="183"/>
      <c r="N10" s="182"/>
      <c r="O10" s="182"/>
      <c r="P10" s="182"/>
      <c r="Q10" s="182"/>
    </row>
    <row r="11" spans="2:17">
      <c r="B11" s="182"/>
      <c r="C11" s="181" t="s">
        <v>89</v>
      </c>
      <c r="D11" s="182"/>
      <c r="E11" s="183"/>
      <c r="F11" s="182"/>
      <c r="G11" s="182"/>
      <c r="H11" s="184"/>
      <c r="I11" s="183"/>
      <c r="J11" s="182"/>
      <c r="K11" s="182"/>
      <c r="L11" s="184"/>
      <c r="M11" s="183"/>
      <c r="N11" s="182"/>
      <c r="O11" s="182"/>
      <c r="P11" s="182"/>
      <c r="Q11" s="182"/>
    </row>
    <row r="12" spans="2:17">
      <c r="B12" s="182"/>
      <c r="C12" s="181" t="s">
        <v>90</v>
      </c>
      <c r="D12" s="182"/>
      <c r="E12" s="183"/>
      <c r="F12" s="182"/>
      <c r="G12" s="182"/>
      <c r="H12" s="184"/>
      <c r="I12" s="183"/>
      <c r="J12" s="182"/>
      <c r="K12" s="182"/>
      <c r="L12" s="184"/>
      <c r="M12" s="183"/>
      <c r="N12" s="182"/>
      <c r="O12" s="182"/>
      <c r="P12" s="182"/>
      <c r="Q12" s="182"/>
    </row>
    <row r="13" spans="2:17">
      <c r="B13" s="182"/>
      <c r="C13" s="181" t="s">
        <v>89</v>
      </c>
      <c r="D13" s="182"/>
      <c r="E13" s="183"/>
      <c r="F13" s="182"/>
      <c r="G13" s="182"/>
      <c r="H13" s="184"/>
      <c r="I13" s="183"/>
      <c r="J13" s="182"/>
      <c r="K13" s="182"/>
      <c r="L13" s="184"/>
      <c r="M13" s="183"/>
      <c r="N13" s="182"/>
      <c r="O13" s="182"/>
      <c r="P13" s="182"/>
      <c r="Q13" s="182"/>
    </row>
    <row r="14" spans="2:17">
      <c r="B14" s="182"/>
      <c r="C14" s="181" t="s">
        <v>89</v>
      </c>
      <c r="D14" s="182"/>
      <c r="E14" s="183"/>
      <c r="F14" s="182"/>
      <c r="G14" s="182"/>
      <c r="H14" s="184"/>
      <c r="I14" s="183"/>
      <c r="J14" s="182"/>
      <c r="K14" s="182"/>
      <c r="L14" s="184"/>
      <c r="M14" s="183"/>
      <c r="N14" s="182"/>
      <c r="O14" s="182"/>
      <c r="P14" s="182"/>
      <c r="Q14" s="182"/>
    </row>
    <row r="15" spans="2:17">
      <c r="B15" s="182"/>
      <c r="C15" s="181" t="s">
        <v>89</v>
      </c>
      <c r="D15" s="182"/>
      <c r="E15" s="183"/>
      <c r="F15" s="182"/>
      <c r="G15" s="182"/>
      <c r="H15" s="184"/>
      <c r="I15" s="183"/>
      <c r="J15" s="182"/>
      <c r="K15" s="182"/>
      <c r="L15" s="184"/>
      <c r="M15" s="183"/>
      <c r="N15" s="182"/>
      <c r="O15" s="182"/>
      <c r="P15" s="182"/>
      <c r="Q15" s="182"/>
    </row>
    <row r="16" spans="2:17">
      <c r="B16" s="182"/>
      <c r="C16" s="181" t="s">
        <v>89</v>
      </c>
      <c r="D16" s="182"/>
      <c r="E16" s="183"/>
      <c r="F16" s="182"/>
      <c r="G16" s="182"/>
      <c r="H16" s="184"/>
      <c r="I16" s="183"/>
      <c r="J16" s="182"/>
      <c r="K16" s="182"/>
      <c r="L16" s="184"/>
      <c r="M16" s="183"/>
      <c r="N16" s="182"/>
      <c r="O16" s="182"/>
      <c r="P16" s="182"/>
      <c r="Q16" s="182"/>
    </row>
    <row r="17" spans="2:17">
      <c r="B17" s="180">
        <v>45748</v>
      </c>
      <c r="C17" s="181" t="s">
        <v>90</v>
      </c>
      <c r="D17" s="182"/>
      <c r="E17" s="183"/>
      <c r="F17" s="182"/>
      <c r="G17" s="182"/>
      <c r="H17" s="184"/>
      <c r="I17" s="183"/>
      <c r="J17" s="182"/>
      <c r="K17" s="182"/>
      <c r="L17" s="184"/>
      <c r="M17" s="183"/>
      <c r="N17" s="182"/>
      <c r="O17" s="182"/>
      <c r="P17" s="182"/>
      <c r="Q17" s="182"/>
    </row>
  </sheetData>
  <mergeCells count="8">
    <mergeCell ref="M2:Q2"/>
    <mergeCell ref="M3:Q3"/>
    <mergeCell ref="D4:D5"/>
    <mergeCell ref="B4:B5"/>
    <mergeCell ref="C4:C5"/>
    <mergeCell ref="B2:D3"/>
    <mergeCell ref="E2:H3"/>
    <mergeCell ref="I2:L3"/>
  </mergeCells>
  <dataValidations disablePrompts="1" count="1">
    <dataValidation type="list" allowBlank="1" showInputMessage="1" showErrorMessage="1" sqref="C6:C17">
      <formula1>"Promedio,Puntual"</formula1>
    </dataValidation>
  </dataValidation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17"/>
  <sheetViews>
    <sheetView showGridLines="0" zoomScaleNormal="100" workbookViewId="0">
      <pane xSplit="1" ySplit="5" topLeftCell="B6" activePane="bottomRight" state="frozen"/>
      <selection pane="topRight" activeCell="G31" sqref="F31:G31"/>
      <selection pane="bottomLeft" activeCell="G31" sqref="F31:G31"/>
      <selection pane="bottomRight"/>
    </sheetView>
  </sheetViews>
  <sheetFormatPr baseColWidth="10" defaultColWidth="11.44140625" defaultRowHeight="14.4"/>
  <cols>
    <col min="1" max="1" width="2.6640625" customWidth="1"/>
    <col min="2" max="3" width="11.44140625" style="185"/>
    <col min="4" max="4" width="34.33203125" style="185" customWidth="1"/>
    <col min="5" max="15" width="16.6640625" style="185" customWidth="1"/>
    <col min="16" max="17" width="11.44140625" style="185"/>
  </cols>
  <sheetData>
    <row r="2" spans="2:17" ht="15" customHeight="1">
      <c r="B2" s="477" t="s">
        <v>91</v>
      </c>
      <c r="C2" s="477"/>
      <c r="D2" s="477"/>
      <c r="E2" s="471" t="s">
        <v>67</v>
      </c>
      <c r="F2" s="472"/>
      <c r="G2" s="472"/>
      <c r="H2" s="479"/>
      <c r="I2" s="471" t="s">
        <v>68</v>
      </c>
      <c r="J2" s="472"/>
      <c r="K2" s="472"/>
      <c r="L2" s="479"/>
      <c r="M2" s="471" t="s">
        <v>69</v>
      </c>
      <c r="N2" s="472"/>
      <c r="O2" s="472"/>
      <c r="P2" s="472"/>
      <c r="Q2" s="472"/>
    </row>
    <row r="3" spans="2:17" ht="15" thickBot="1">
      <c r="B3" s="478"/>
      <c r="C3" s="478"/>
      <c r="D3" s="478"/>
      <c r="E3" s="473"/>
      <c r="F3" s="474"/>
      <c r="G3" s="474"/>
      <c r="H3" s="480"/>
      <c r="I3" s="473"/>
      <c r="J3" s="474"/>
      <c r="K3" s="474"/>
      <c r="L3" s="480"/>
      <c r="M3" s="473" t="s">
        <v>70</v>
      </c>
      <c r="N3" s="474"/>
      <c r="O3" s="474"/>
      <c r="P3" s="474"/>
      <c r="Q3" s="474"/>
    </row>
    <row r="4" spans="2:17" ht="27.6">
      <c r="B4" s="475" t="s">
        <v>71</v>
      </c>
      <c r="C4" s="475" t="s">
        <v>72</v>
      </c>
      <c r="D4" s="475" t="s">
        <v>73</v>
      </c>
      <c r="E4" s="202" t="s">
        <v>74</v>
      </c>
      <c r="F4" s="168" t="s">
        <v>75</v>
      </c>
      <c r="G4" s="168" t="s">
        <v>76</v>
      </c>
      <c r="H4" s="201" t="s">
        <v>77</v>
      </c>
      <c r="I4" s="167" t="s">
        <v>78</v>
      </c>
      <c r="J4" s="168" t="s">
        <v>79</v>
      </c>
      <c r="K4" s="168" t="s">
        <v>80</v>
      </c>
      <c r="L4" s="169" t="s">
        <v>81</v>
      </c>
      <c r="M4" s="170"/>
      <c r="N4" s="171"/>
      <c r="O4" s="171"/>
      <c r="P4" s="171"/>
      <c r="Q4" s="171"/>
    </row>
    <row r="5" spans="2:17" ht="16.8" thickBot="1">
      <c r="B5" s="476"/>
      <c r="C5" s="476"/>
      <c r="D5" s="476"/>
      <c r="E5" s="172" t="s">
        <v>82</v>
      </c>
      <c r="F5" s="173" t="s">
        <v>83</v>
      </c>
      <c r="G5" s="173" t="s">
        <v>84</v>
      </c>
      <c r="H5" s="174" t="s">
        <v>85</v>
      </c>
      <c r="I5" s="172" t="s">
        <v>86</v>
      </c>
      <c r="J5" s="173" t="s">
        <v>86</v>
      </c>
      <c r="K5" s="173" t="s">
        <v>87</v>
      </c>
      <c r="L5" s="174" t="s">
        <v>88</v>
      </c>
      <c r="M5" s="172"/>
      <c r="N5" s="173"/>
      <c r="O5" s="173"/>
      <c r="P5" s="173"/>
      <c r="Q5" s="173"/>
    </row>
    <row r="6" spans="2:17">
      <c r="B6" s="175">
        <v>45413</v>
      </c>
      <c r="C6" s="176" t="s">
        <v>89</v>
      </c>
      <c r="D6" s="177"/>
      <c r="E6" s="178"/>
      <c r="F6" s="177"/>
      <c r="G6" s="177"/>
      <c r="H6" s="179"/>
      <c r="I6" s="178"/>
      <c r="J6" s="177"/>
      <c r="K6" s="177"/>
      <c r="L6" s="179"/>
      <c r="M6" s="178"/>
      <c r="N6" s="177"/>
      <c r="O6" s="177"/>
      <c r="P6" s="177"/>
      <c r="Q6" s="177"/>
    </row>
    <row r="7" spans="2:17">
      <c r="B7" s="182"/>
      <c r="C7" s="181" t="s">
        <v>89</v>
      </c>
      <c r="D7" s="182"/>
      <c r="E7" s="183"/>
      <c r="F7" s="182"/>
      <c r="G7" s="182"/>
      <c r="H7" s="184"/>
      <c r="I7" s="183"/>
      <c r="J7" s="182"/>
      <c r="K7" s="182"/>
      <c r="L7" s="184"/>
      <c r="M7" s="183"/>
      <c r="N7" s="182"/>
      <c r="O7" s="182"/>
      <c r="P7" s="182"/>
      <c r="Q7" s="182"/>
    </row>
    <row r="8" spans="2:17">
      <c r="B8" s="182"/>
      <c r="C8" s="181" t="s">
        <v>89</v>
      </c>
      <c r="D8" s="182"/>
      <c r="E8" s="183"/>
      <c r="F8" s="182"/>
      <c r="G8" s="182"/>
      <c r="H8" s="184"/>
      <c r="I8" s="183"/>
      <c r="J8" s="182"/>
      <c r="K8" s="182"/>
      <c r="L8" s="184"/>
      <c r="M8" s="183"/>
      <c r="N8" s="182"/>
      <c r="O8" s="182"/>
      <c r="P8" s="182"/>
      <c r="Q8" s="182"/>
    </row>
    <row r="9" spans="2:17">
      <c r="B9" s="182"/>
      <c r="C9" s="181" t="s">
        <v>90</v>
      </c>
      <c r="D9" s="182"/>
      <c r="E9" s="183"/>
      <c r="F9" s="182"/>
      <c r="G9" s="182"/>
      <c r="H9" s="184"/>
      <c r="I9" s="183"/>
      <c r="J9" s="182"/>
      <c r="K9" s="182"/>
      <c r="L9" s="184"/>
      <c r="M9" s="183"/>
      <c r="N9" s="182"/>
      <c r="O9" s="182"/>
      <c r="P9" s="182"/>
      <c r="Q9" s="182"/>
    </row>
    <row r="10" spans="2:17">
      <c r="B10" s="182"/>
      <c r="C10" s="181" t="s">
        <v>89</v>
      </c>
      <c r="D10" s="182"/>
      <c r="E10" s="183"/>
      <c r="F10" s="182"/>
      <c r="G10" s="182"/>
      <c r="H10" s="184"/>
      <c r="I10" s="183"/>
      <c r="J10" s="182"/>
      <c r="K10" s="182"/>
      <c r="L10" s="184"/>
      <c r="M10" s="183"/>
      <c r="N10" s="182"/>
      <c r="O10" s="182"/>
      <c r="P10" s="182"/>
      <c r="Q10" s="182"/>
    </row>
    <row r="11" spans="2:17">
      <c r="B11" s="182"/>
      <c r="C11" s="181" t="s">
        <v>89</v>
      </c>
      <c r="D11" s="182"/>
      <c r="E11" s="183"/>
      <c r="F11" s="182"/>
      <c r="G11" s="182"/>
      <c r="H11" s="184"/>
      <c r="I11" s="183"/>
      <c r="J11" s="182"/>
      <c r="K11" s="182"/>
      <c r="L11" s="184"/>
      <c r="M11" s="183"/>
      <c r="N11" s="182"/>
      <c r="O11" s="182"/>
      <c r="P11" s="182"/>
      <c r="Q11" s="182"/>
    </row>
    <row r="12" spans="2:17">
      <c r="B12" s="182"/>
      <c r="C12" s="181" t="s">
        <v>90</v>
      </c>
      <c r="D12" s="182"/>
      <c r="E12" s="183"/>
      <c r="F12" s="182"/>
      <c r="G12" s="182"/>
      <c r="H12" s="184"/>
      <c r="I12" s="183"/>
      <c r="J12" s="182"/>
      <c r="K12" s="182"/>
      <c r="L12" s="184"/>
      <c r="M12" s="183"/>
      <c r="N12" s="182"/>
      <c r="O12" s="182"/>
      <c r="P12" s="182"/>
      <c r="Q12" s="182"/>
    </row>
    <row r="13" spans="2:17">
      <c r="B13" s="182"/>
      <c r="C13" s="181" t="s">
        <v>89</v>
      </c>
      <c r="D13" s="182"/>
      <c r="E13" s="183"/>
      <c r="F13" s="182"/>
      <c r="G13" s="182"/>
      <c r="H13" s="184"/>
      <c r="I13" s="183"/>
      <c r="J13" s="182"/>
      <c r="K13" s="182"/>
      <c r="L13" s="184"/>
      <c r="M13" s="183"/>
      <c r="N13" s="182"/>
      <c r="O13" s="182"/>
      <c r="P13" s="182"/>
      <c r="Q13" s="182"/>
    </row>
    <row r="14" spans="2:17">
      <c r="B14" s="182"/>
      <c r="C14" s="181" t="s">
        <v>89</v>
      </c>
      <c r="D14" s="182"/>
      <c r="E14" s="183"/>
      <c r="F14" s="182"/>
      <c r="G14" s="182"/>
      <c r="H14" s="184"/>
      <c r="I14" s="183"/>
      <c r="J14" s="182"/>
      <c r="K14" s="182"/>
      <c r="L14" s="184"/>
      <c r="M14" s="183"/>
      <c r="N14" s="182"/>
      <c r="O14" s="182"/>
      <c r="P14" s="182"/>
      <c r="Q14" s="182"/>
    </row>
    <row r="15" spans="2:17">
      <c r="B15" s="182"/>
      <c r="C15" s="181" t="s">
        <v>89</v>
      </c>
      <c r="D15" s="182"/>
      <c r="E15" s="183"/>
      <c r="F15" s="182"/>
      <c r="G15" s="182"/>
      <c r="H15" s="184"/>
      <c r="I15" s="183"/>
      <c r="J15" s="182"/>
      <c r="K15" s="182"/>
      <c r="L15" s="184"/>
      <c r="M15" s="183"/>
      <c r="N15" s="182"/>
      <c r="O15" s="182"/>
      <c r="P15" s="182"/>
      <c r="Q15" s="182"/>
    </row>
    <row r="16" spans="2:17">
      <c r="B16" s="182"/>
      <c r="C16" s="181" t="s">
        <v>89</v>
      </c>
      <c r="D16" s="182"/>
      <c r="E16" s="183"/>
      <c r="F16" s="182"/>
      <c r="G16" s="182"/>
      <c r="H16" s="184"/>
      <c r="I16" s="183"/>
      <c r="J16" s="182"/>
      <c r="K16" s="182"/>
      <c r="L16" s="184"/>
      <c r="M16" s="183"/>
      <c r="N16" s="182"/>
      <c r="O16" s="182"/>
      <c r="P16" s="182"/>
      <c r="Q16" s="182"/>
    </row>
    <row r="17" spans="2:17">
      <c r="B17" s="180">
        <v>45748</v>
      </c>
      <c r="C17" s="181" t="s">
        <v>90</v>
      </c>
      <c r="D17" s="182"/>
      <c r="E17" s="183"/>
      <c r="F17" s="182"/>
      <c r="G17" s="182"/>
      <c r="H17" s="184"/>
      <c r="I17" s="183"/>
      <c r="J17" s="182"/>
      <c r="K17" s="182"/>
      <c r="L17" s="184"/>
      <c r="M17" s="183"/>
      <c r="N17" s="182"/>
      <c r="O17" s="182"/>
      <c r="P17" s="182"/>
      <c r="Q17" s="182"/>
    </row>
  </sheetData>
  <mergeCells count="8">
    <mergeCell ref="I2:L3"/>
    <mergeCell ref="M2:Q2"/>
    <mergeCell ref="M3:Q3"/>
    <mergeCell ref="B4:B5"/>
    <mergeCell ref="C4:C5"/>
    <mergeCell ref="D4:D5"/>
    <mergeCell ref="B2:D3"/>
    <mergeCell ref="E2:H3"/>
  </mergeCells>
  <dataValidations count="1">
    <dataValidation type="list" allowBlank="1" showInputMessage="1" showErrorMessage="1" sqref="C6:C17">
      <formula1>"Promedio,Puntual"</formula1>
    </dataValidation>
  </dataValidations>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17"/>
  <sheetViews>
    <sheetView showGridLines="0" workbookViewId="0">
      <pane xSplit="1" ySplit="5" topLeftCell="B6" activePane="bottomRight" state="frozen"/>
      <selection pane="topRight" activeCell="G31" sqref="F31:G31"/>
      <selection pane="bottomLeft" activeCell="G31" sqref="F31:G31"/>
      <selection pane="bottomRight"/>
    </sheetView>
  </sheetViews>
  <sheetFormatPr baseColWidth="10" defaultColWidth="11.44140625" defaultRowHeight="14.4"/>
  <cols>
    <col min="1" max="1" width="2.6640625" customWidth="1"/>
    <col min="2" max="3" width="11.44140625" style="185"/>
    <col min="4" max="4" width="34.33203125" style="185" customWidth="1"/>
    <col min="5" max="17" width="16.6640625" style="185" customWidth="1"/>
  </cols>
  <sheetData>
    <row r="2" spans="2:17" ht="15" customHeight="1">
      <c r="B2" s="477" t="s">
        <v>92</v>
      </c>
      <c r="C2" s="477"/>
      <c r="D2" s="477"/>
      <c r="E2" s="471" t="s">
        <v>67</v>
      </c>
      <c r="F2" s="472"/>
      <c r="G2" s="472"/>
      <c r="H2" s="479"/>
      <c r="I2" s="471" t="s">
        <v>68</v>
      </c>
      <c r="J2" s="472"/>
      <c r="K2" s="472"/>
      <c r="L2" s="479"/>
      <c r="M2" s="471" t="s">
        <v>69</v>
      </c>
      <c r="N2" s="472"/>
      <c r="O2" s="472"/>
      <c r="P2" s="472"/>
      <c r="Q2" s="472"/>
    </row>
    <row r="3" spans="2:17" ht="15" thickBot="1">
      <c r="B3" s="478"/>
      <c r="C3" s="478"/>
      <c r="D3" s="478"/>
      <c r="E3" s="473"/>
      <c r="F3" s="474"/>
      <c r="G3" s="474"/>
      <c r="H3" s="480"/>
      <c r="I3" s="473"/>
      <c r="J3" s="474"/>
      <c r="K3" s="474"/>
      <c r="L3" s="480"/>
      <c r="M3" s="473" t="s">
        <v>70</v>
      </c>
      <c r="N3" s="474"/>
      <c r="O3" s="474"/>
      <c r="P3" s="474"/>
      <c r="Q3" s="474"/>
    </row>
    <row r="4" spans="2:17" ht="27.6">
      <c r="B4" s="475" t="s">
        <v>71</v>
      </c>
      <c r="C4" s="475" t="s">
        <v>72</v>
      </c>
      <c r="D4" s="475" t="s">
        <v>73</v>
      </c>
      <c r="E4" s="202" t="s">
        <v>74</v>
      </c>
      <c r="F4" s="168" t="s">
        <v>75</v>
      </c>
      <c r="G4" s="168" t="s">
        <v>76</v>
      </c>
      <c r="H4" s="201" t="s">
        <v>77</v>
      </c>
      <c r="I4" s="167" t="s">
        <v>78</v>
      </c>
      <c r="J4" s="168" t="s">
        <v>79</v>
      </c>
      <c r="K4" s="168" t="s">
        <v>80</v>
      </c>
      <c r="L4" s="169" t="s">
        <v>81</v>
      </c>
      <c r="M4" s="170"/>
      <c r="N4" s="171"/>
      <c r="O4" s="171"/>
      <c r="P4" s="171"/>
      <c r="Q4" s="171"/>
    </row>
    <row r="5" spans="2:17" ht="16.8" thickBot="1">
      <c r="B5" s="476"/>
      <c r="C5" s="476"/>
      <c r="D5" s="476"/>
      <c r="E5" s="172" t="s">
        <v>82</v>
      </c>
      <c r="F5" s="173" t="s">
        <v>83</v>
      </c>
      <c r="G5" s="173" t="s">
        <v>84</v>
      </c>
      <c r="H5" s="174" t="s">
        <v>85</v>
      </c>
      <c r="I5" s="172" t="s">
        <v>86</v>
      </c>
      <c r="J5" s="173" t="s">
        <v>86</v>
      </c>
      <c r="K5" s="173" t="s">
        <v>87</v>
      </c>
      <c r="L5" s="174" t="s">
        <v>88</v>
      </c>
      <c r="M5" s="172"/>
      <c r="N5" s="173"/>
      <c r="O5" s="173"/>
      <c r="P5" s="173"/>
      <c r="Q5" s="173"/>
    </row>
    <row r="6" spans="2:17">
      <c r="B6" s="175">
        <v>45413</v>
      </c>
      <c r="C6" s="176" t="s">
        <v>89</v>
      </c>
      <c r="D6" s="177"/>
      <c r="E6" s="178">
        <v>0</v>
      </c>
      <c r="F6" s="178">
        <v>0</v>
      </c>
      <c r="G6" s="178">
        <v>0</v>
      </c>
      <c r="H6" s="178">
        <v>0</v>
      </c>
      <c r="I6" s="178">
        <v>0</v>
      </c>
      <c r="J6" s="178">
        <v>0</v>
      </c>
      <c r="K6" s="178">
        <v>0</v>
      </c>
      <c r="L6" s="178">
        <v>0</v>
      </c>
      <c r="M6" s="178"/>
      <c r="N6" s="177"/>
      <c r="O6" s="177"/>
      <c r="P6" s="177"/>
      <c r="Q6" s="177"/>
    </row>
    <row r="7" spans="2:17">
      <c r="B7" s="182"/>
      <c r="C7" s="181" t="s">
        <v>89</v>
      </c>
      <c r="D7" s="182"/>
      <c r="E7" s="183">
        <v>0</v>
      </c>
      <c r="F7" s="183">
        <v>0</v>
      </c>
      <c r="G7" s="183">
        <v>0</v>
      </c>
      <c r="H7" s="183">
        <v>0</v>
      </c>
      <c r="I7" s="183">
        <v>0</v>
      </c>
      <c r="J7" s="183">
        <v>0</v>
      </c>
      <c r="K7" s="183">
        <v>0</v>
      </c>
      <c r="L7" s="183">
        <v>0</v>
      </c>
      <c r="M7" s="183"/>
      <c r="N7" s="182"/>
      <c r="O7" s="182"/>
      <c r="P7" s="182"/>
      <c r="Q7" s="182"/>
    </row>
    <row r="8" spans="2:17">
      <c r="B8" s="182"/>
      <c r="C8" s="181" t="s">
        <v>89</v>
      </c>
      <c r="D8" s="182"/>
      <c r="E8" s="183">
        <v>0</v>
      </c>
      <c r="F8" s="183">
        <v>0</v>
      </c>
      <c r="G8" s="183">
        <v>0</v>
      </c>
      <c r="H8" s="183">
        <v>0</v>
      </c>
      <c r="I8" s="183">
        <v>0</v>
      </c>
      <c r="J8" s="183">
        <v>0</v>
      </c>
      <c r="K8" s="183">
        <v>0</v>
      </c>
      <c r="L8" s="183">
        <v>0</v>
      </c>
      <c r="M8" s="183"/>
      <c r="N8" s="182"/>
      <c r="O8" s="182"/>
      <c r="P8" s="182"/>
      <c r="Q8" s="182"/>
    </row>
    <row r="9" spans="2:17">
      <c r="B9" s="182"/>
      <c r="C9" s="181" t="s">
        <v>90</v>
      </c>
      <c r="D9" s="182"/>
      <c r="E9" s="183">
        <v>0</v>
      </c>
      <c r="F9" s="183">
        <v>0</v>
      </c>
      <c r="G9" s="183">
        <v>0</v>
      </c>
      <c r="H9" s="183">
        <v>0</v>
      </c>
      <c r="I9" s="183">
        <v>0</v>
      </c>
      <c r="J9" s="183">
        <v>0</v>
      </c>
      <c r="K9" s="183">
        <v>0</v>
      </c>
      <c r="L9" s="183">
        <v>0</v>
      </c>
      <c r="M9" s="183"/>
      <c r="N9" s="182"/>
      <c r="O9" s="182"/>
      <c r="P9" s="182"/>
      <c r="Q9" s="182"/>
    </row>
    <row r="10" spans="2:17">
      <c r="B10" s="182"/>
      <c r="C10" s="181" t="s">
        <v>89</v>
      </c>
      <c r="D10" s="182"/>
      <c r="E10" s="183">
        <v>0</v>
      </c>
      <c r="F10" s="183">
        <v>0</v>
      </c>
      <c r="G10" s="183">
        <v>0</v>
      </c>
      <c r="H10" s="183">
        <v>0</v>
      </c>
      <c r="I10" s="183">
        <v>0</v>
      </c>
      <c r="J10" s="183">
        <v>0</v>
      </c>
      <c r="K10" s="183">
        <v>0</v>
      </c>
      <c r="L10" s="183">
        <v>0</v>
      </c>
      <c r="M10" s="183"/>
      <c r="N10" s="182"/>
      <c r="O10" s="182"/>
      <c r="P10" s="182"/>
      <c r="Q10" s="182"/>
    </row>
    <row r="11" spans="2:17">
      <c r="B11" s="182"/>
      <c r="C11" s="181" t="s">
        <v>89</v>
      </c>
      <c r="D11" s="182"/>
      <c r="E11" s="183">
        <v>0</v>
      </c>
      <c r="F11" s="183">
        <v>0</v>
      </c>
      <c r="G11" s="183">
        <v>0</v>
      </c>
      <c r="H11" s="183">
        <v>0</v>
      </c>
      <c r="I11" s="183">
        <v>0</v>
      </c>
      <c r="J11" s="183">
        <v>0</v>
      </c>
      <c r="K11" s="183">
        <v>0</v>
      </c>
      <c r="L11" s="183">
        <v>0</v>
      </c>
      <c r="M11" s="183"/>
      <c r="N11" s="182"/>
      <c r="O11" s="182"/>
      <c r="P11" s="182"/>
      <c r="Q11" s="182"/>
    </row>
    <row r="12" spans="2:17">
      <c r="B12" s="182"/>
      <c r="C12" s="181" t="s">
        <v>90</v>
      </c>
      <c r="D12" s="182"/>
      <c r="E12" s="183">
        <v>0</v>
      </c>
      <c r="F12" s="183">
        <v>0</v>
      </c>
      <c r="G12" s="183">
        <v>0</v>
      </c>
      <c r="H12" s="183">
        <v>0</v>
      </c>
      <c r="I12" s="183">
        <v>0</v>
      </c>
      <c r="J12" s="183">
        <v>0</v>
      </c>
      <c r="K12" s="183">
        <v>0</v>
      </c>
      <c r="L12" s="183">
        <v>0</v>
      </c>
      <c r="M12" s="183"/>
      <c r="N12" s="182"/>
      <c r="O12" s="182"/>
      <c r="P12" s="182"/>
      <c r="Q12" s="182"/>
    </row>
    <row r="13" spans="2:17">
      <c r="B13" s="182"/>
      <c r="C13" s="181" t="s">
        <v>89</v>
      </c>
      <c r="D13" s="182"/>
      <c r="E13" s="183">
        <v>0</v>
      </c>
      <c r="F13" s="183">
        <v>0</v>
      </c>
      <c r="G13" s="183">
        <v>0</v>
      </c>
      <c r="H13" s="183">
        <v>0</v>
      </c>
      <c r="I13" s="183">
        <v>0</v>
      </c>
      <c r="J13" s="183">
        <v>0</v>
      </c>
      <c r="K13" s="183">
        <v>0</v>
      </c>
      <c r="L13" s="183">
        <v>0</v>
      </c>
      <c r="M13" s="183"/>
      <c r="N13" s="182"/>
      <c r="O13" s="182"/>
      <c r="P13" s="182"/>
      <c r="Q13" s="182"/>
    </row>
    <row r="14" spans="2:17">
      <c r="B14" s="182"/>
      <c r="C14" s="181" t="s">
        <v>89</v>
      </c>
      <c r="D14" s="182"/>
      <c r="E14" s="183">
        <v>0</v>
      </c>
      <c r="F14" s="183">
        <v>0</v>
      </c>
      <c r="G14" s="183">
        <v>0</v>
      </c>
      <c r="H14" s="183">
        <v>0</v>
      </c>
      <c r="I14" s="183">
        <v>0</v>
      </c>
      <c r="J14" s="183">
        <v>0</v>
      </c>
      <c r="K14" s="183">
        <v>0</v>
      </c>
      <c r="L14" s="183">
        <v>0</v>
      </c>
      <c r="M14" s="183"/>
      <c r="N14" s="182"/>
      <c r="O14" s="182"/>
      <c r="P14" s="182"/>
      <c r="Q14" s="182"/>
    </row>
    <row r="15" spans="2:17">
      <c r="B15" s="182"/>
      <c r="C15" s="181" t="s">
        <v>89</v>
      </c>
      <c r="D15" s="182"/>
      <c r="E15" s="183">
        <v>0</v>
      </c>
      <c r="F15" s="183">
        <v>0</v>
      </c>
      <c r="G15" s="183">
        <v>0</v>
      </c>
      <c r="H15" s="183">
        <v>0</v>
      </c>
      <c r="I15" s="183">
        <v>0</v>
      </c>
      <c r="J15" s="183">
        <v>0</v>
      </c>
      <c r="K15" s="183">
        <v>0</v>
      </c>
      <c r="L15" s="183">
        <v>0</v>
      </c>
      <c r="M15" s="183"/>
      <c r="N15" s="182"/>
      <c r="O15" s="182"/>
      <c r="P15" s="182"/>
      <c r="Q15" s="182"/>
    </row>
    <row r="16" spans="2:17">
      <c r="B16" s="182"/>
      <c r="C16" s="181" t="s">
        <v>89</v>
      </c>
      <c r="D16" s="182"/>
      <c r="E16" s="183">
        <v>0</v>
      </c>
      <c r="F16" s="183">
        <v>0</v>
      </c>
      <c r="G16" s="183">
        <v>0</v>
      </c>
      <c r="H16" s="183">
        <v>0</v>
      </c>
      <c r="I16" s="183">
        <v>0</v>
      </c>
      <c r="J16" s="183">
        <v>0</v>
      </c>
      <c r="K16" s="183">
        <v>0</v>
      </c>
      <c r="L16" s="183">
        <v>0</v>
      </c>
      <c r="M16" s="183"/>
      <c r="N16" s="182"/>
      <c r="O16" s="182"/>
      <c r="P16" s="182"/>
      <c r="Q16" s="182"/>
    </row>
    <row r="17" spans="2:17">
      <c r="B17" s="180">
        <v>45748</v>
      </c>
      <c r="C17" s="181" t="s">
        <v>90</v>
      </c>
      <c r="D17" s="182"/>
      <c r="E17" s="183">
        <v>0</v>
      </c>
      <c r="F17" s="183">
        <v>0</v>
      </c>
      <c r="G17" s="183">
        <v>0</v>
      </c>
      <c r="H17" s="183">
        <v>0</v>
      </c>
      <c r="I17" s="183">
        <v>0</v>
      </c>
      <c r="J17" s="183">
        <v>0</v>
      </c>
      <c r="K17" s="183">
        <v>0</v>
      </c>
      <c r="L17" s="183">
        <v>0</v>
      </c>
      <c r="M17" s="183"/>
      <c r="N17" s="182"/>
      <c r="O17" s="182"/>
      <c r="P17" s="182"/>
      <c r="Q17" s="182"/>
    </row>
  </sheetData>
  <mergeCells count="8">
    <mergeCell ref="I2:L3"/>
    <mergeCell ref="M2:Q2"/>
    <mergeCell ref="M3:Q3"/>
    <mergeCell ref="B4:B5"/>
    <mergeCell ref="C4:C5"/>
    <mergeCell ref="D4:D5"/>
    <mergeCell ref="B2:D3"/>
    <mergeCell ref="E2:H3"/>
  </mergeCells>
  <dataValidations count="1">
    <dataValidation type="list" allowBlank="1" showInputMessage="1" showErrorMessage="1" sqref="C6:C17">
      <formula1>"Promedio,Puntual"</formula1>
    </dataValidation>
  </dataValidation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2:Q1048576"/>
  <sheetViews>
    <sheetView showGridLines="0" workbookViewId="0">
      <pane xSplit="1" ySplit="5" topLeftCell="B6" activePane="bottomRight" state="frozen"/>
      <selection pane="topRight" activeCell="G31" sqref="F31:G31"/>
      <selection pane="bottomLeft" activeCell="G31" sqref="F31:G31"/>
      <selection pane="bottomRight" activeCell="C6" sqref="C6"/>
    </sheetView>
  </sheetViews>
  <sheetFormatPr baseColWidth="10" defaultColWidth="11.44140625" defaultRowHeight="14.4"/>
  <cols>
    <col min="1" max="1" width="2.6640625" customWidth="1"/>
    <col min="2" max="2" width="9.5546875" style="68" bestFit="1" customWidth="1"/>
    <col min="3" max="3" width="11.44140625" style="68"/>
    <col min="4" max="4" width="34.33203125" style="68" customWidth="1"/>
    <col min="5" max="12" width="16.6640625" style="68" customWidth="1"/>
    <col min="13" max="17" width="11.44140625" style="68"/>
  </cols>
  <sheetData>
    <row r="2" spans="2:17">
      <c r="B2" s="477" t="s">
        <v>93</v>
      </c>
      <c r="C2" s="477"/>
      <c r="D2" s="477"/>
      <c r="E2" s="471" t="s">
        <v>67</v>
      </c>
      <c r="F2" s="472"/>
      <c r="G2" s="472"/>
      <c r="H2" s="479"/>
      <c r="I2" s="471" t="s">
        <v>68</v>
      </c>
      <c r="J2" s="472"/>
      <c r="K2" s="472"/>
      <c r="L2" s="479"/>
      <c r="M2" s="471" t="s">
        <v>69</v>
      </c>
      <c r="N2" s="472"/>
      <c r="O2" s="472"/>
      <c r="P2" s="472"/>
      <c r="Q2" s="472"/>
    </row>
    <row r="3" spans="2:17" ht="15" thickBot="1">
      <c r="B3" s="478"/>
      <c r="C3" s="478"/>
      <c r="D3" s="478"/>
      <c r="E3" s="473"/>
      <c r="F3" s="474"/>
      <c r="G3" s="474"/>
      <c r="H3" s="480"/>
      <c r="I3" s="473"/>
      <c r="J3" s="474"/>
      <c r="K3" s="474"/>
      <c r="L3" s="480"/>
      <c r="M3" s="473" t="s">
        <v>70</v>
      </c>
      <c r="N3" s="474"/>
      <c r="O3" s="474"/>
      <c r="P3" s="474"/>
      <c r="Q3" s="474"/>
    </row>
    <row r="4" spans="2:17" ht="27.6">
      <c r="B4" s="475" t="s">
        <v>71</v>
      </c>
      <c r="C4" s="475" t="s">
        <v>72</v>
      </c>
      <c r="D4" s="475" t="s">
        <v>73</v>
      </c>
      <c r="E4" s="202" t="s">
        <v>74</v>
      </c>
      <c r="F4" s="168" t="s">
        <v>75</v>
      </c>
      <c r="G4" s="168" t="s">
        <v>76</v>
      </c>
      <c r="H4" s="201" t="s">
        <v>77</v>
      </c>
      <c r="I4" s="167" t="s">
        <v>78</v>
      </c>
      <c r="J4" s="168" t="s">
        <v>79</v>
      </c>
      <c r="K4" s="168" t="s">
        <v>80</v>
      </c>
      <c r="L4" s="169" t="s">
        <v>81</v>
      </c>
      <c r="M4" s="170"/>
      <c r="N4" s="171"/>
      <c r="O4" s="171"/>
      <c r="P4" s="171"/>
      <c r="Q4" s="171"/>
    </row>
    <row r="5" spans="2:17" ht="16.8" thickBot="1">
      <c r="B5" s="476"/>
      <c r="C5" s="476"/>
      <c r="D5" s="476"/>
      <c r="E5" s="172" t="s">
        <v>82</v>
      </c>
      <c r="F5" s="173" t="s">
        <v>83</v>
      </c>
      <c r="G5" s="173" t="s">
        <v>84</v>
      </c>
      <c r="H5" s="174" t="s">
        <v>85</v>
      </c>
      <c r="I5" s="172" t="s">
        <v>86</v>
      </c>
      <c r="J5" s="173" t="s">
        <v>86</v>
      </c>
      <c r="K5" s="173" t="s">
        <v>87</v>
      </c>
      <c r="L5" s="174" t="s">
        <v>88</v>
      </c>
      <c r="M5" s="172"/>
      <c r="N5" s="173"/>
      <c r="O5" s="173"/>
      <c r="P5" s="173"/>
      <c r="Q5" s="173"/>
    </row>
    <row r="6" spans="2:17">
      <c r="B6" s="175">
        <v>45413</v>
      </c>
      <c r="C6" s="176" t="s">
        <v>89</v>
      </c>
      <c r="D6" s="177"/>
      <c r="E6" s="186">
        <v>0</v>
      </c>
      <c r="F6" s="187">
        <v>4</v>
      </c>
      <c r="G6" s="187">
        <v>5</v>
      </c>
      <c r="H6" s="188">
        <v>200</v>
      </c>
      <c r="I6" s="178"/>
      <c r="J6" s="177"/>
      <c r="K6" s="177"/>
      <c r="L6" s="179"/>
      <c r="M6" s="178"/>
      <c r="N6" s="177"/>
      <c r="O6" s="177"/>
      <c r="P6" s="177"/>
      <c r="Q6" s="177"/>
    </row>
    <row r="7" spans="2:17">
      <c r="B7" s="180"/>
      <c r="C7" s="181" t="s">
        <v>89</v>
      </c>
      <c r="D7" s="182"/>
      <c r="E7" s="189">
        <v>0</v>
      </c>
      <c r="F7" s="190">
        <v>4</v>
      </c>
      <c r="G7" s="190">
        <v>5</v>
      </c>
      <c r="H7" s="191">
        <v>200</v>
      </c>
      <c r="I7" s="183"/>
      <c r="J7" s="182"/>
      <c r="K7" s="182"/>
      <c r="L7" s="184"/>
      <c r="M7" s="183"/>
      <c r="N7" s="182"/>
      <c r="O7" s="182"/>
      <c r="P7" s="182"/>
      <c r="Q7" s="182"/>
    </row>
    <row r="8" spans="2:17">
      <c r="B8" s="180"/>
      <c r="C8" s="181" t="s">
        <v>89</v>
      </c>
      <c r="D8" s="182"/>
      <c r="E8" s="189">
        <v>0</v>
      </c>
      <c r="F8" s="190">
        <v>4</v>
      </c>
      <c r="G8" s="190">
        <v>5</v>
      </c>
      <c r="H8" s="191">
        <v>200</v>
      </c>
      <c r="I8" s="183"/>
      <c r="J8" s="182"/>
      <c r="K8" s="182"/>
      <c r="L8" s="184"/>
      <c r="M8" s="183"/>
      <c r="N8" s="182"/>
      <c r="O8" s="182"/>
      <c r="P8" s="182"/>
      <c r="Q8" s="182"/>
    </row>
    <row r="9" spans="2:17">
      <c r="B9" s="180"/>
      <c r="C9" s="181" t="s">
        <v>90</v>
      </c>
      <c r="D9" s="182"/>
      <c r="E9" s="189">
        <v>0</v>
      </c>
      <c r="F9" s="190">
        <v>6</v>
      </c>
      <c r="G9" s="190">
        <v>5</v>
      </c>
      <c r="H9" s="191">
        <v>200</v>
      </c>
      <c r="I9" s="183"/>
      <c r="J9" s="182"/>
      <c r="K9" s="182"/>
      <c r="L9" s="184"/>
      <c r="M9" s="183"/>
      <c r="N9" s="182"/>
      <c r="O9" s="182"/>
      <c r="P9" s="182"/>
      <c r="Q9" s="182"/>
    </row>
    <row r="10" spans="2:17">
      <c r="B10" s="180"/>
      <c r="C10" s="181" t="s">
        <v>89</v>
      </c>
      <c r="D10" s="182"/>
      <c r="E10" s="189">
        <v>0</v>
      </c>
      <c r="F10" s="190">
        <v>4</v>
      </c>
      <c r="G10" s="190">
        <v>5</v>
      </c>
      <c r="H10" s="191">
        <v>200</v>
      </c>
      <c r="I10" s="183"/>
      <c r="J10" s="182"/>
      <c r="K10" s="182"/>
      <c r="L10" s="184"/>
      <c r="M10" s="183"/>
      <c r="N10" s="182"/>
      <c r="O10" s="182"/>
      <c r="P10" s="182"/>
      <c r="Q10" s="182"/>
    </row>
    <row r="11" spans="2:17">
      <c r="B11" s="180"/>
      <c r="C11" s="181" t="s">
        <v>89</v>
      </c>
      <c r="D11" s="182"/>
      <c r="E11" s="189">
        <v>100</v>
      </c>
      <c r="F11" s="190">
        <v>4</v>
      </c>
      <c r="G11" s="190">
        <v>5</v>
      </c>
      <c r="H11" s="191">
        <v>200</v>
      </c>
      <c r="I11" s="183"/>
      <c r="J11" s="182"/>
      <c r="K11" s="182"/>
      <c r="L11" s="184"/>
      <c r="M11" s="183"/>
      <c r="N11" s="182"/>
      <c r="O11" s="182"/>
      <c r="P11" s="182"/>
      <c r="Q11" s="182"/>
    </row>
    <row r="12" spans="2:17">
      <c r="B12" s="180"/>
      <c r="C12" s="181" t="s">
        <v>90</v>
      </c>
      <c r="D12" s="182"/>
      <c r="E12" s="189">
        <v>0</v>
      </c>
      <c r="F12" s="190">
        <v>4</v>
      </c>
      <c r="G12" s="190">
        <v>60</v>
      </c>
      <c r="H12" s="191">
        <v>12000</v>
      </c>
      <c r="I12" s="183"/>
      <c r="J12" s="182"/>
      <c r="K12" s="182"/>
      <c r="L12" s="184"/>
      <c r="M12" s="183"/>
      <c r="N12" s="182"/>
      <c r="O12" s="182"/>
      <c r="P12" s="182"/>
      <c r="Q12" s="182"/>
    </row>
    <row r="13" spans="2:17">
      <c r="B13" s="180"/>
      <c r="C13" s="181" t="s">
        <v>89</v>
      </c>
      <c r="D13" s="182"/>
      <c r="E13" s="189">
        <v>0</v>
      </c>
      <c r="F13" s="190">
        <v>4</v>
      </c>
      <c r="G13" s="190">
        <v>5</v>
      </c>
      <c r="H13" s="191">
        <v>200</v>
      </c>
      <c r="I13" s="183"/>
      <c r="J13" s="182"/>
      <c r="K13" s="182"/>
      <c r="L13" s="184"/>
      <c r="M13" s="183"/>
      <c r="N13" s="182"/>
      <c r="O13" s="182"/>
      <c r="P13" s="182"/>
      <c r="Q13" s="182"/>
    </row>
    <row r="14" spans="2:17">
      <c r="B14" s="180"/>
      <c r="C14" s="181" t="s">
        <v>89</v>
      </c>
      <c r="D14" s="182"/>
      <c r="E14" s="189">
        <v>0</v>
      </c>
      <c r="F14" s="190">
        <v>5</v>
      </c>
      <c r="G14" s="190">
        <v>5</v>
      </c>
      <c r="H14" s="191">
        <v>200</v>
      </c>
      <c r="I14" s="183"/>
      <c r="J14" s="182"/>
      <c r="K14" s="182"/>
      <c r="L14" s="184"/>
      <c r="M14" s="183"/>
      <c r="N14" s="182"/>
      <c r="O14" s="182"/>
      <c r="P14" s="182"/>
      <c r="Q14" s="182"/>
    </row>
    <row r="15" spans="2:17">
      <c r="B15" s="180"/>
      <c r="C15" s="181" t="s">
        <v>89</v>
      </c>
      <c r="D15" s="182"/>
      <c r="E15" s="189">
        <v>0</v>
      </c>
      <c r="F15" s="190">
        <v>4</v>
      </c>
      <c r="G15" s="190">
        <v>5</v>
      </c>
      <c r="H15" s="191">
        <v>200</v>
      </c>
      <c r="I15" s="183"/>
      <c r="J15" s="182"/>
      <c r="K15" s="182"/>
      <c r="L15" s="184"/>
      <c r="M15" s="183"/>
      <c r="N15" s="182"/>
      <c r="O15" s="182"/>
      <c r="P15" s="182"/>
      <c r="Q15" s="182"/>
    </row>
    <row r="16" spans="2:17">
      <c r="B16" s="180"/>
      <c r="C16" s="181" t="s">
        <v>89</v>
      </c>
      <c r="D16" s="182"/>
      <c r="E16" s="189">
        <v>0</v>
      </c>
      <c r="F16" s="190">
        <v>4</v>
      </c>
      <c r="G16" s="190">
        <v>5</v>
      </c>
      <c r="H16" s="191">
        <v>200</v>
      </c>
      <c r="I16" s="183"/>
      <c r="J16" s="182"/>
      <c r="K16" s="182"/>
      <c r="L16" s="184"/>
      <c r="M16" s="183"/>
      <c r="N16" s="182"/>
      <c r="O16" s="182"/>
      <c r="P16" s="182"/>
      <c r="Q16" s="182"/>
    </row>
    <row r="17" spans="2:17">
      <c r="B17" s="180">
        <v>45748</v>
      </c>
      <c r="C17" s="181" t="s">
        <v>90</v>
      </c>
      <c r="D17" s="182"/>
      <c r="E17" s="189">
        <v>0</v>
      </c>
      <c r="F17" s="190">
        <v>4</v>
      </c>
      <c r="G17" s="190">
        <v>5</v>
      </c>
      <c r="H17" s="191">
        <v>200</v>
      </c>
      <c r="I17" s="183"/>
      <c r="J17" s="182"/>
      <c r="K17" s="182"/>
      <c r="L17" s="184"/>
      <c r="M17" s="183"/>
      <c r="N17" s="182"/>
      <c r="O17" s="182"/>
      <c r="P17" s="182"/>
      <c r="Q17" s="182"/>
    </row>
    <row r="18" spans="2:17">
      <c r="E18" s="192"/>
      <c r="F18" s="192"/>
      <c r="G18" s="192"/>
      <c r="H18" s="192"/>
    </row>
    <row r="1048576" spans="8:8">
      <c r="H1048576" s="138">
        <v>200</v>
      </c>
    </row>
  </sheetData>
  <mergeCells count="8">
    <mergeCell ref="I2:L3"/>
    <mergeCell ref="M2:Q2"/>
    <mergeCell ref="M3:Q3"/>
    <mergeCell ref="B4:B5"/>
    <mergeCell ref="C4:C5"/>
    <mergeCell ref="D4:D5"/>
    <mergeCell ref="B2:D3"/>
    <mergeCell ref="E2:H3"/>
  </mergeCells>
  <dataValidations count="1">
    <dataValidation type="list" allowBlank="1" showInputMessage="1" showErrorMessage="1" sqref="C6:C17">
      <formula1>"Promedio,Puntual"</formula1>
    </dataValidation>
  </dataValidations>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4"/>
  <sheetViews>
    <sheetView showGridLines="0" workbookViewId="0"/>
  </sheetViews>
  <sheetFormatPr baseColWidth="10" defaultColWidth="11.44140625" defaultRowHeight="14.4"/>
  <cols>
    <col min="1" max="1" width="2.88671875" customWidth="1"/>
    <col min="4" max="4" width="18.44140625" customWidth="1"/>
    <col min="5" max="5" width="17.44140625" customWidth="1"/>
    <col min="6" max="6" width="21.109375" customWidth="1"/>
    <col min="7" max="7" width="16.109375" customWidth="1"/>
    <col min="8" max="8" width="20.5546875" customWidth="1"/>
    <col min="9" max="9" width="3.109375" customWidth="1"/>
    <col min="10" max="10" width="39" customWidth="1"/>
    <col min="11" max="12" width="18.6640625" customWidth="1"/>
  </cols>
  <sheetData>
    <row r="2" spans="2:12" ht="15.6">
      <c r="B2" s="482" t="s">
        <v>632</v>
      </c>
      <c r="C2" s="482"/>
      <c r="D2" s="482"/>
      <c r="E2" s="482"/>
      <c r="F2" s="482"/>
      <c r="G2" s="482"/>
      <c r="H2" s="482"/>
    </row>
    <row r="4" spans="2:12" ht="15" customHeight="1">
      <c r="B4" s="475" t="s">
        <v>94</v>
      </c>
      <c r="C4" s="475" t="s">
        <v>95</v>
      </c>
      <c r="D4" s="475" t="s">
        <v>96</v>
      </c>
      <c r="E4" s="475" t="s">
        <v>97</v>
      </c>
      <c r="F4" s="475" t="s">
        <v>631</v>
      </c>
      <c r="G4" s="475" t="s">
        <v>98</v>
      </c>
      <c r="H4" s="475" t="s">
        <v>99</v>
      </c>
    </row>
    <row r="5" spans="2:12" ht="15" thickBot="1">
      <c r="B5" s="476" t="s">
        <v>94</v>
      </c>
      <c r="C5" s="476" t="s">
        <v>95</v>
      </c>
      <c r="D5" s="476"/>
      <c r="E5" s="476"/>
      <c r="F5" s="476"/>
      <c r="G5" s="476"/>
      <c r="H5" s="476"/>
    </row>
    <row r="6" spans="2:12" ht="20.100000000000001" customHeight="1" thickBot="1">
      <c r="B6" s="7" t="s">
        <v>100</v>
      </c>
      <c r="C6" s="205"/>
      <c r="D6" s="205"/>
      <c r="E6" s="205"/>
      <c r="F6" s="35"/>
      <c r="G6" s="205"/>
      <c r="H6" s="205"/>
      <c r="J6" s="203" t="s">
        <v>101</v>
      </c>
      <c r="K6" s="207">
        <f>SUM(D6:D17)</f>
        <v>0</v>
      </c>
    </row>
    <row r="7" spans="2:12" ht="20.100000000000001" customHeight="1" thickBot="1">
      <c r="B7" s="122" t="s">
        <v>102</v>
      </c>
      <c r="C7" s="206"/>
      <c r="D7" s="206"/>
      <c r="E7" s="206"/>
      <c r="F7" s="48"/>
      <c r="G7" s="206"/>
      <c r="H7" s="206"/>
      <c r="J7" s="203" t="s">
        <v>103</v>
      </c>
      <c r="K7" s="208">
        <f>SUM(E6:E17)</f>
        <v>0</v>
      </c>
    </row>
    <row r="8" spans="2:12" ht="20.100000000000001" customHeight="1" thickBot="1">
      <c r="B8" s="122" t="s">
        <v>104</v>
      </c>
      <c r="C8" s="206"/>
      <c r="D8" s="206"/>
      <c r="E8" s="206"/>
      <c r="F8" s="48"/>
      <c r="G8" s="206"/>
      <c r="H8" s="206"/>
      <c r="J8" s="203" t="s">
        <v>105</v>
      </c>
      <c r="K8" s="208">
        <f>SUM(G6:G17)</f>
        <v>0</v>
      </c>
    </row>
    <row r="9" spans="2:12" ht="20.100000000000001" customHeight="1" thickBot="1">
      <c r="B9" s="122" t="s">
        <v>106</v>
      </c>
      <c r="C9" s="206"/>
      <c r="D9" s="206"/>
      <c r="E9" s="206"/>
      <c r="F9" s="48"/>
      <c r="G9" s="206"/>
      <c r="H9" s="206"/>
      <c r="J9" s="203" t="s">
        <v>107</v>
      </c>
      <c r="K9" s="208">
        <f>MAX(H6:H17)</f>
        <v>0</v>
      </c>
    </row>
    <row r="10" spans="2:12" ht="20.100000000000001" customHeight="1">
      <c r="B10" s="122" t="s">
        <v>108</v>
      </c>
      <c r="C10" s="206"/>
      <c r="D10" s="206"/>
      <c r="E10" s="206"/>
      <c r="F10" s="48"/>
      <c r="G10" s="206"/>
      <c r="H10" s="206"/>
    </row>
    <row r="11" spans="2:12" ht="20.100000000000001" customHeight="1">
      <c r="B11" s="122" t="s">
        <v>109</v>
      </c>
      <c r="C11" s="206"/>
      <c r="D11" s="206"/>
      <c r="E11" s="206"/>
      <c r="F11" s="48"/>
      <c r="G11" s="206"/>
      <c r="H11" s="206"/>
      <c r="J11" s="475" t="s">
        <v>633</v>
      </c>
      <c r="K11" s="475" t="s">
        <v>124</v>
      </c>
      <c r="L11" s="475" t="s">
        <v>639</v>
      </c>
    </row>
    <row r="12" spans="2:12" ht="20.100000000000001" customHeight="1" thickBot="1">
      <c r="B12" s="122" t="s">
        <v>110</v>
      </c>
      <c r="C12" s="206"/>
      <c r="D12" s="206"/>
      <c r="E12" s="206"/>
      <c r="F12" s="48"/>
      <c r="G12" s="206"/>
      <c r="H12" s="206"/>
      <c r="J12" s="481"/>
      <c r="K12" s="481"/>
      <c r="L12" s="481"/>
    </row>
    <row r="13" spans="2:12" ht="20.100000000000001" customHeight="1" thickTop="1">
      <c r="B13" s="122" t="s">
        <v>111</v>
      </c>
      <c r="C13" s="206"/>
      <c r="D13" s="206"/>
      <c r="E13" s="206"/>
      <c r="F13" s="48"/>
      <c r="G13" s="206"/>
      <c r="H13" s="206"/>
      <c r="J13" s="288" t="s">
        <v>196</v>
      </c>
      <c r="K13" s="207">
        <f>L13/12</f>
        <v>0</v>
      </c>
      <c r="L13" s="207">
        <f>SUMIF($F$6:$F$17, J13, $G$6:$G$17)</f>
        <v>0</v>
      </c>
    </row>
    <row r="14" spans="2:12" ht="20.100000000000001" customHeight="1">
      <c r="B14" s="122" t="s">
        <v>112</v>
      </c>
      <c r="C14" s="206"/>
      <c r="D14" s="206"/>
      <c r="E14" s="206"/>
      <c r="F14" s="48"/>
      <c r="G14" s="206"/>
      <c r="H14" s="206"/>
      <c r="J14" s="289" t="s">
        <v>634</v>
      </c>
      <c r="K14" s="207">
        <f t="shared" ref="K14:K18" si="0">L14/12</f>
        <v>0</v>
      </c>
      <c r="L14" s="207">
        <f t="shared" ref="L14:L18" si="1">SUMIF($F$6:$F$17, J14, $G$6:$G$17)</f>
        <v>0</v>
      </c>
    </row>
    <row r="15" spans="2:12" ht="20.100000000000001" customHeight="1">
      <c r="B15" s="122" t="s">
        <v>113</v>
      </c>
      <c r="C15" s="206"/>
      <c r="D15" s="206"/>
      <c r="E15" s="206"/>
      <c r="F15" s="48"/>
      <c r="G15" s="206"/>
      <c r="H15" s="206"/>
      <c r="J15" s="289" t="s">
        <v>635</v>
      </c>
      <c r="K15" s="207">
        <f t="shared" si="0"/>
        <v>0</v>
      </c>
      <c r="L15" s="207">
        <f t="shared" si="1"/>
        <v>0</v>
      </c>
    </row>
    <row r="16" spans="2:12" ht="20.100000000000001" customHeight="1">
      <c r="B16" s="122" t="s">
        <v>114</v>
      </c>
      <c r="C16" s="206"/>
      <c r="D16" s="206"/>
      <c r="E16" s="206"/>
      <c r="F16" s="48"/>
      <c r="G16" s="206"/>
      <c r="H16" s="206"/>
      <c r="J16" s="289" t="s">
        <v>636</v>
      </c>
      <c r="K16" s="207">
        <f t="shared" si="0"/>
        <v>0</v>
      </c>
      <c r="L16" s="207">
        <f t="shared" si="1"/>
        <v>0</v>
      </c>
    </row>
    <row r="17" spans="2:12" ht="20.100000000000001" customHeight="1">
      <c r="B17" s="122" t="s">
        <v>115</v>
      </c>
      <c r="C17" s="204"/>
      <c r="D17" s="206"/>
      <c r="E17" s="206"/>
      <c r="F17" s="48"/>
      <c r="G17" s="206"/>
      <c r="H17" s="206"/>
      <c r="J17" s="289" t="s">
        <v>637</v>
      </c>
      <c r="K17" s="207">
        <f t="shared" si="0"/>
        <v>0</v>
      </c>
      <c r="L17" s="207">
        <f t="shared" si="1"/>
        <v>0</v>
      </c>
    </row>
    <row r="18" spans="2:12" ht="20.100000000000001" customHeight="1">
      <c r="J18" s="289" t="s">
        <v>638</v>
      </c>
      <c r="K18" s="207">
        <f t="shared" si="0"/>
        <v>0</v>
      </c>
      <c r="L18" s="207">
        <f t="shared" si="1"/>
        <v>0</v>
      </c>
    </row>
    <row r="19" spans="2:12" ht="15.6">
      <c r="B19" s="482" t="s">
        <v>116</v>
      </c>
      <c r="C19" s="482"/>
      <c r="D19" s="482"/>
      <c r="E19" s="482"/>
      <c r="F19" s="482"/>
      <c r="G19" s="482"/>
      <c r="H19" s="482"/>
    </row>
    <row r="21" spans="2:12" ht="15" customHeight="1">
      <c r="C21" s="475" t="s">
        <v>95</v>
      </c>
      <c r="D21" s="475" t="s">
        <v>96</v>
      </c>
      <c r="E21" s="475" t="s">
        <v>97</v>
      </c>
      <c r="F21" s="475" t="s">
        <v>631</v>
      </c>
      <c r="G21" s="475" t="s">
        <v>98</v>
      </c>
      <c r="H21" s="475" t="s">
        <v>99</v>
      </c>
    </row>
    <row r="22" spans="2:12" ht="15.75" customHeight="1" thickBot="1">
      <c r="C22" s="476" t="s">
        <v>95</v>
      </c>
      <c r="D22" s="476"/>
      <c r="E22" s="476"/>
      <c r="F22" s="476"/>
      <c r="G22" s="476"/>
      <c r="H22" s="476"/>
    </row>
    <row r="23" spans="2:12" ht="28.5" customHeight="1">
      <c r="C23" s="35"/>
      <c r="D23" s="205"/>
      <c r="E23" s="205"/>
      <c r="F23" s="48"/>
      <c r="G23" s="205"/>
      <c r="H23" s="205"/>
    </row>
    <row r="24" spans="2:12">
      <c r="K24" s="12"/>
    </row>
  </sheetData>
  <mergeCells count="18">
    <mergeCell ref="K11:K12"/>
    <mergeCell ref="L11:L12"/>
    <mergeCell ref="J11:J12"/>
    <mergeCell ref="B2:H2"/>
    <mergeCell ref="B19:H19"/>
    <mergeCell ref="B4:B5"/>
    <mergeCell ref="C4:C5"/>
    <mergeCell ref="H4:H5"/>
    <mergeCell ref="H21:H22"/>
    <mergeCell ref="E4:E5"/>
    <mergeCell ref="G4:G5"/>
    <mergeCell ref="E21:E22"/>
    <mergeCell ref="G21:G22"/>
    <mergeCell ref="C21:C22"/>
    <mergeCell ref="D4:D5"/>
    <mergeCell ref="F4:F5"/>
    <mergeCell ref="F21:F22"/>
    <mergeCell ref="D21:D22"/>
  </mergeCells>
  <phoneticPr fontId="41" type="noConversion"/>
  <dataValidations count="1">
    <dataValidation type="list" allowBlank="1" showInputMessage="1" showErrorMessage="1" sqref="F6:F17 F23">
      <formula1>$J$13:$J$18</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S18"/>
  <sheetViews>
    <sheetView showGridLines="0" tabSelected="1" topLeftCell="E1" zoomScaleNormal="100" workbookViewId="0">
      <selection activeCell="P11" sqref="P11"/>
    </sheetView>
  </sheetViews>
  <sheetFormatPr baseColWidth="10" defaultColWidth="11.44140625" defaultRowHeight="13.8"/>
  <cols>
    <col min="1" max="1" width="1.6640625" style="143" customWidth="1"/>
    <col min="2" max="2" width="26.5546875" style="143" customWidth="1"/>
    <col min="3" max="3" width="16" style="143" customWidth="1"/>
    <col min="4" max="4" width="14.109375" style="143" customWidth="1"/>
    <col min="5" max="5" width="14.6640625" style="143" customWidth="1"/>
    <col min="6" max="6" width="13.6640625" style="143" customWidth="1"/>
    <col min="7" max="7" width="11.88671875" style="143" bestFit="1" customWidth="1"/>
    <col min="8" max="10" width="11.44140625" style="143"/>
    <col min="11" max="11" width="12.88671875" style="143" bestFit="1" customWidth="1"/>
    <col min="12" max="12" width="11.6640625" style="143" bestFit="1" customWidth="1"/>
    <col min="13" max="14" width="11.44140625" style="143"/>
    <col min="15" max="15" width="13" style="143" customWidth="1"/>
    <col min="16" max="16" width="27.109375" style="143" customWidth="1"/>
    <col min="17" max="17" width="20.5546875" style="143" customWidth="1"/>
    <col min="18" max="18" width="18.5546875" style="143" customWidth="1"/>
    <col min="19" max="16384" width="11.44140625" style="143"/>
  </cols>
  <sheetData>
    <row r="2" spans="2:19" ht="14.4" thickBot="1"/>
    <row r="3" spans="2:19" s="210" customFormat="1" ht="15.75" customHeight="1" thickBot="1">
      <c r="B3" s="509" t="s">
        <v>676</v>
      </c>
      <c r="C3" s="512" t="s">
        <v>932</v>
      </c>
      <c r="D3" s="500" t="s">
        <v>944</v>
      </c>
      <c r="E3" s="501"/>
      <c r="F3" s="502"/>
      <c r="G3" s="498" t="s">
        <v>933</v>
      </c>
      <c r="H3" s="499"/>
      <c r="I3" s="500" t="s">
        <v>960</v>
      </c>
      <c r="J3" s="501"/>
      <c r="K3" s="501"/>
      <c r="L3" s="501"/>
      <c r="M3" s="501"/>
      <c r="N3" s="499"/>
      <c r="O3" s="502"/>
      <c r="P3" s="483" t="s">
        <v>934</v>
      </c>
      <c r="Q3" s="486" t="s">
        <v>959</v>
      </c>
      <c r="R3" s="489" t="s">
        <v>954</v>
      </c>
      <c r="S3" s="185"/>
    </row>
    <row r="4" spans="2:19" s="210" customFormat="1" ht="25.5" customHeight="1">
      <c r="B4" s="510"/>
      <c r="C4" s="513"/>
      <c r="D4" s="507" t="s">
        <v>943</v>
      </c>
      <c r="E4" s="508"/>
      <c r="F4" s="385" t="str">
        <f>AUX!E517</f>
        <v>Calidad I.C</v>
      </c>
      <c r="G4" s="496" t="s">
        <v>955</v>
      </c>
      <c r="H4" s="496" t="s">
        <v>956</v>
      </c>
      <c r="I4" s="503" t="s">
        <v>936</v>
      </c>
      <c r="J4" s="505" t="s">
        <v>937</v>
      </c>
      <c r="K4" s="505" t="s">
        <v>945</v>
      </c>
      <c r="L4" s="505" t="s">
        <v>946</v>
      </c>
      <c r="M4" s="505" t="s">
        <v>947</v>
      </c>
      <c r="N4" s="494" t="s">
        <v>935</v>
      </c>
      <c r="O4" s="492" t="s">
        <v>948</v>
      </c>
      <c r="P4" s="484"/>
      <c r="Q4" s="487"/>
      <c r="R4" s="490"/>
      <c r="S4" s="185"/>
    </row>
    <row r="5" spans="2:19" s="210" customFormat="1" ht="33" customHeight="1" thickBot="1">
      <c r="B5" s="511"/>
      <c r="C5" s="514"/>
      <c r="D5" s="358" t="s">
        <v>951</v>
      </c>
      <c r="E5" s="359" t="s">
        <v>942</v>
      </c>
      <c r="F5" s="360" t="s">
        <v>155</v>
      </c>
      <c r="G5" s="497"/>
      <c r="H5" s="497"/>
      <c r="I5" s="504"/>
      <c r="J5" s="506"/>
      <c r="K5" s="506"/>
      <c r="L5" s="506"/>
      <c r="M5" s="506"/>
      <c r="N5" s="495"/>
      <c r="O5" s="493"/>
      <c r="P5" s="485"/>
      <c r="Q5" s="488"/>
      <c r="R5" s="491"/>
      <c r="S5" s="185"/>
    </row>
    <row r="6" spans="2:19" ht="24.9" customHeight="1">
      <c r="B6" s="374" t="s">
        <v>74</v>
      </c>
      <c r="C6" s="381">
        <v>500</v>
      </c>
      <c r="D6" s="361">
        <f>IF(F4="Calidad Ia.A+","*Nota 3",IF(F4="Calidad I.A+","Ausencia",IF(F4="Calidad Ia.A",10,IF(F4="Calidad Ia.B",100,IF(F4="Calidad Ia.C",1000,IF(F4="Calidad I.C",1000,""))))))</f>
        <v>1000</v>
      </c>
      <c r="E6" s="369" t="s">
        <v>950</v>
      </c>
      <c r="F6" s="362" t="s">
        <v>82</v>
      </c>
      <c r="G6" s="381">
        <v>1050</v>
      </c>
      <c r="H6" s="383">
        <v>0</v>
      </c>
      <c r="I6" s="361">
        <v>1</v>
      </c>
      <c r="J6" s="369"/>
      <c r="K6" s="210"/>
      <c r="L6" s="369">
        <v>2</v>
      </c>
      <c r="M6" s="210"/>
      <c r="N6" s="379">
        <f>SUM(I6:M6)</f>
        <v>3</v>
      </c>
      <c r="O6" s="378" t="str">
        <f>IF(ISERROR(N6/C6),"NA",IF(N6&lt;C6*0.1,"Si","No"))</f>
        <v>Si</v>
      </c>
      <c r="P6" s="363"/>
      <c r="Q6" s="185" t="str">
        <f t="shared" ref="Q6:Q18" si="0">IF(M6&gt;=1,"5- Casi seguro",IF(L6&gt;=1,"4- Probable",IF(K6&gt;=1,"3- Posible",IF(J6&gt;=1,"2- Improbable",IF(I6&gt;=1,"1- Muy Improbable","")))))</f>
        <v>4- Probable</v>
      </c>
      <c r="R6" s="372" t="str">
        <f>IF(G6=""," ",IF(G6&lt;=100,"1- Insignificante",IF(G6&lt;=900,"2- Leve",IF(G6&lt;=100000,"4- Moderada","8- Grave"))))</f>
        <v>4- Moderada</v>
      </c>
    </row>
    <row r="7" spans="2:19" ht="24.9" customHeight="1">
      <c r="B7" s="375" t="s">
        <v>75</v>
      </c>
      <c r="C7" s="382"/>
      <c r="D7" s="365" t="str">
        <f>IF(F4="Calidad Ia.A+","*Nota 3",IF(OR(F4="Calidad Ia.A",F4="Calidad I.A+"),5,"-"))</f>
        <v>-</v>
      </c>
      <c r="E7" s="370" t="s">
        <v>949</v>
      </c>
      <c r="F7" s="366" t="s">
        <v>83</v>
      </c>
      <c r="G7" s="382"/>
      <c r="H7" s="384"/>
      <c r="I7" s="365"/>
      <c r="J7" s="370"/>
      <c r="K7" s="364"/>
      <c r="L7" s="370"/>
      <c r="M7" s="364"/>
      <c r="N7" s="380">
        <f t="shared" ref="N7:N18" si="1">SUM(I7:M7)</f>
        <v>0</v>
      </c>
      <c r="O7" s="373" t="str">
        <f t="shared" ref="O7:O18" si="2">IF(ISERROR(N7/C7),"NA",IF(N7&lt;C7*0.1,"Si","No"))</f>
        <v>NA</v>
      </c>
      <c r="P7" s="367"/>
      <c r="Q7" s="364" t="str">
        <f t="shared" si="0"/>
        <v/>
      </c>
      <c r="R7" s="373" t="str">
        <f>IF(G7="","",IF(G7&gt;=D7,"4- Moderada","1- Insignificante"))</f>
        <v/>
      </c>
    </row>
    <row r="8" spans="2:19" ht="24.9" customHeight="1">
      <c r="B8" s="376" t="s">
        <v>938</v>
      </c>
      <c r="C8" s="381"/>
      <c r="D8" s="361" t="str">
        <f>IF(F4="Calidad Ia.A+","*Nota 3",IF(OR(F4="Calidad Ia.A",F4="Calidad I.A+"),10,"*Nota 1"))</f>
        <v>*Nota 1</v>
      </c>
      <c r="E8" s="371" t="s">
        <v>949</v>
      </c>
      <c r="F8" s="362" t="s">
        <v>84</v>
      </c>
      <c r="G8" s="381"/>
      <c r="H8" s="383"/>
      <c r="I8" s="361"/>
      <c r="J8" s="371"/>
      <c r="K8" s="210"/>
      <c r="L8" s="371"/>
      <c r="M8" s="210"/>
      <c r="N8" s="379">
        <f t="shared" si="1"/>
        <v>0</v>
      </c>
      <c r="O8" s="372" t="str">
        <f t="shared" si="2"/>
        <v>NA</v>
      </c>
      <c r="P8" s="363"/>
      <c r="Q8" s="210" t="str">
        <f t="shared" si="0"/>
        <v/>
      </c>
      <c r="R8" s="372" t="str">
        <f>IF(G8="","",IF(G8&gt;=D8,"4- Moderada","1- Insignificante"))</f>
        <v/>
      </c>
    </row>
    <row r="9" spans="2:19" ht="24.9" customHeight="1">
      <c r="B9" s="377" t="s">
        <v>939</v>
      </c>
      <c r="C9" s="382"/>
      <c r="D9" s="365" t="str">
        <f>IF(F4="Calidad Ia.A+","*Nota 3","*Nota 2")</f>
        <v>*Nota 2</v>
      </c>
      <c r="E9" s="370" t="str">
        <f>IF(F4="Calidad Ia.A+","*Nota 3","*Nota 2")</f>
        <v>*Nota 2</v>
      </c>
      <c r="F9" s="366" t="s">
        <v>85</v>
      </c>
      <c r="G9" s="382"/>
      <c r="H9" s="384"/>
      <c r="I9" s="365"/>
      <c r="J9" s="370"/>
      <c r="K9" s="364"/>
      <c r="L9" s="370"/>
      <c r="M9" s="364"/>
      <c r="N9" s="380">
        <f t="shared" si="1"/>
        <v>0</v>
      </c>
      <c r="O9" s="373" t="str">
        <f t="shared" si="2"/>
        <v>NA</v>
      </c>
      <c r="P9" s="367"/>
      <c r="Q9" s="364" t="str">
        <f t="shared" si="0"/>
        <v/>
      </c>
      <c r="R9" s="373" t="str">
        <f>IF(G9=""," ",IF(G9&lt;=100,"1- Insignificante",IF(G9&lt;=1000,"2- Leve",IF(G9&lt;=10000,"4- Moderada","8- Grave"))))</f>
        <v xml:space="preserve"> </v>
      </c>
    </row>
    <row r="10" spans="2:19" ht="24.9" customHeight="1">
      <c r="B10" s="376" t="s">
        <v>940</v>
      </c>
      <c r="C10" s="381"/>
      <c r="D10" s="361" t="str">
        <f>IF(F4="Calidad Ia.A+","*Nota 3","*Nota 4")</f>
        <v>*Nota 4</v>
      </c>
      <c r="E10" s="371" t="str">
        <f>IF(F4="Calidad Ia.A+","*Nota 3","*Nota 4")</f>
        <v>*Nota 4</v>
      </c>
      <c r="F10" s="362" t="str">
        <f>IF(F4="Calidad Ia.A+","*Nota 3","*Nota 4")</f>
        <v>*Nota 4</v>
      </c>
      <c r="G10" s="381"/>
      <c r="H10" s="383"/>
      <c r="I10" s="361"/>
      <c r="J10" s="371"/>
      <c r="K10" s="210"/>
      <c r="L10" s="371"/>
      <c r="M10" s="210"/>
      <c r="N10" s="379">
        <f t="shared" si="1"/>
        <v>0</v>
      </c>
      <c r="O10" s="372" t="str">
        <f t="shared" si="2"/>
        <v>NA</v>
      </c>
      <c r="P10" s="363"/>
      <c r="Q10" s="210" t="str">
        <f t="shared" si="0"/>
        <v/>
      </c>
      <c r="R10" s="372"/>
    </row>
    <row r="11" spans="2:19" ht="24.9" customHeight="1">
      <c r="B11" s="375" t="s">
        <v>941</v>
      </c>
      <c r="C11" s="382"/>
      <c r="D11" s="365" t="str">
        <f>IF(F4="Calidad Ia.A+","*Nota 3","*Nota 4")</f>
        <v>*Nota 4</v>
      </c>
      <c r="E11" s="370" t="str">
        <f>IF(F4="Calidad Ia.A+","*Nota 3","*Nota 4")</f>
        <v>*Nota 4</v>
      </c>
      <c r="F11" s="366" t="str">
        <f>IF(F4="Calidad Ia.A+","*Nota 3","*Nota 4")</f>
        <v>*Nota 4</v>
      </c>
      <c r="G11" s="382"/>
      <c r="H11" s="384"/>
      <c r="I11" s="365"/>
      <c r="J11" s="370"/>
      <c r="K11" s="364"/>
      <c r="L11" s="370"/>
      <c r="M11" s="364"/>
      <c r="N11" s="380">
        <f t="shared" si="1"/>
        <v>0</v>
      </c>
      <c r="O11" s="373" t="str">
        <f t="shared" si="2"/>
        <v>NA</v>
      </c>
      <c r="P11" s="367"/>
      <c r="Q11" s="364" t="str">
        <f t="shared" si="0"/>
        <v/>
      </c>
      <c r="R11" s="373"/>
    </row>
    <row r="12" spans="2:19" ht="24.9" customHeight="1">
      <c r="B12" s="376"/>
      <c r="C12" s="381"/>
      <c r="D12" s="361"/>
      <c r="E12" s="371"/>
      <c r="F12" s="362"/>
      <c r="G12" s="381"/>
      <c r="H12" s="383"/>
      <c r="I12" s="361"/>
      <c r="J12" s="371"/>
      <c r="K12" s="210"/>
      <c r="L12" s="371"/>
      <c r="M12" s="210"/>
      <c r="N12" s="379">
        <f t="shared" si="1"/>
        <v>0</v>
      </c>
      <c r="O12" s="372" t="str">
        <f t="shared" si="2"/>
        <v>NA</v>
      </c>
      <c r="P12" s="363"/>
      <c r="Q12" s="210" t="str">
        <f t="shared" si="0"/>
        <v/>
      </c>
      <c r="R12" s="372"/>
    </row>
    <row r="13" spans="2:19" ht="24.9" customHeight="1">
      <c r="B13" s="375"/>
      <c r="C13" s="382"/>
      <c r="D13" s="365"/>
      <c r="E13" s="370"/>
      <c r="F13" s="366"/>
      <c r="G13" s="382"/>
      <c r="H13" s="384"/>
      <c r="I13" s="365"/>
      <c r="J13" s="370"/>
      <c r="K13" s="364"/>
      <c r="L13" s="370"/>
      <c r="M13" s="364"/>
      <c r="N13" s="380">
        <f t="shared" si="1"/>
        <v>0</v>
      </c>
      <c r="O13" s="373" t="str">
        <f t="shared" si="2"/>
        <v>NA</v>
      </c>
      <c r="P13" s="367"/>
      <c r="Q13" s="364" t="str">
        <f t="shared" si="0"/>
        <v/>
      </c>
      <c r="R13" s="373"/>
    </row>
    <row r="14" spans="2:19" ht="24.9" customHeight="1">
      <c r="B14" s="376"/>
      <c r="C14" s="381"/>
      <c r="D14" s="361"/>
      <c r="E14" s="371"/>
      <c r="F14" s="362"/>
      <c r="G14" s="381"/>
      <c r="H14" s="383"/>
      <c r="I14" s="361"/>
      <c r="J14" s="371"/>
      <c r="K14" s="210"/>
      <c r="L14" s="371"/>
      <c r="M14" s="210"/>
      <c r="N14" s="379">
        <f t="shared" si="1"/>
        <v>0</v>
      </c>
      <c r="O14" s="372" t="str">
        <f t="shared" si="2"/>
        <v>NA</v>
      </c>
      <c r="P14" s="363"/>
      <c r="Q14" s="210" t="str">
        <f t="shared" si="0"/>
        <v/>
      </c>
      <c r="R14" s="372"/>
    </row>
    <row r="15" spans="2:19" ht="24.9" customHeight="1">
      <c r="B15" s="375"/>
      <c r="C15" s="382"/>
      <c r="D15" s="365"/>
      <c r="E15" s="370"/>
      <c r="F15" s="366"/>
      <c r="G15" s="382"/>
      <c r="H15" s="384"/>
      <c r="I15" s="365"/>
      <c r="J15" s="370"/>
      <c r="K15" s="364"/>
      <c r="L15" s="370"/>
      <c r="M15" s="364"/>
      <c r="N15" s="380">
        <f t="shared" si="1"/>
        <v>0</v>
      </c>
      <c r="O15" s="373" t="str">
        <f t="shared" si="2"/>
        <v>NA</v>
      </c>
      <c r="P15" s="367"/>
      <c r="Q15" s="364" t="str">
        <f t="shared" si="0"/>
        <v/>
      </c>
      <c r="R15" s="373"/>
    </row>
    <row r="16" spans="2:19" ht="24.9" customHeight="1">
      <c r="B16" s="376"/>
      <c r="C16" s="381"/>
      <c r="D16" s="361"/>
      <c r="E16" s="371"/>
      <c r="F16" s="362"/>
      <c r="G16" s="381"/>
      <c r="H16" s="383"/>
      <c r="I16" s="361"/>
      <c r="J16" s="371"/>
      <c r="K16" s="210"/>
      <c r="L16" s="371"/>
      <c r="M16" s="210"/>
      <c r="N16" s="379">
        <f t="shared" si="1"/>
        <v>0</v>
      </c>
      <c r="O16" s="372" t="str">
        <f t="shared" si="2"/>
        <v>NA</v>
      </c>
      <c r="P16" s="363"/>
      <c r="Q16" s="210" t="str">
        <f t="shared" si="0"/>
        <v/>
      </c>
      <c r="R16" s="372"/>
    </row>
    <row r="17" spans="2:18" ht="24.9" customHeight="1">
      <c r="B17" s="375"/>
      <c r="C17" s="382"/>
      <c r="D17" s="365"/>
      <c r="E17" s="370"/>
      <c r="F17" s="366"/>
      <c r="G17" s="382"/>
      <c r="H17" s="384"/>
      <c r="I17" s="365"/>
      <c r="J17" s="370"/>
      <c r="K17" s="364"/>
      <c r="L17" s="370"/>
      <c r="M17" s="364"/>
      <c r="N17" s="380">
        <f t="shared" si="1"/>
        <v>0</v>
      </c>
      <c r="O17" s="373" t="str">
        <f t="shared" si="2"/>
        <v>NA</v>
      </c>
      <c r="P17" s="367"/>
      <c r="Q17" s="364" t="str">
        <f t="shared" si="0"/>
        <v/>
      </c>
      <c r="R17" s="373"/>
    </row>
    <row r="18" spans="2:18" ht="24.9" customHeight="1">
      <c r="B18" s="368"/>
      <c r="C18" s="381"/>
      <c r="D18" s="361"/>
      <c r="E18" s="371"/>
      <c r="F18" s="362"/>
      <c r="G18" s="381"/>
      <c r="H18" s="383"/>
      <c r="I18" s="361"/>
      <c r="J18" s="371"/>
      <c r="K18" s="210"/>
      <c r="L18" s="371"/>
      <c r="M18" s="210"/>
      <c r="N18" s="379">
        <f t="shared" si="1"/>
        <v>0</v>
      </c>
      <c r="O18" s="372" t="str">
        <f t="shared" si="2"/>
        <v>NA</v>
      </c>
      <c r="P18" s="363"/>
      <c r="Q18" s="210" t="str">
        <f t="shared" si="0"/>
        <v/>
      </c>
      <c r="R18" s="372"/>
    </row>
  </sheetData>
  <mergeCells count="18">
    <mergeCell ref="D4:E4"/>
    <mergeCell ref="B3:B5"/>
    <mergeCell ref="C3:C5"/>
    <mergeCell ref="D3:F3"/>
    <mergeCell ref="G4:G5"/>
    <mergeCell ref="H4:H5"/>
    <mergeCell ref="G3:H3"/>
    <mergeCell ref="I3:O3"/>
    <mergeCell ref="I4:I5"/>
    <mergeCell ref="J4:J5"/>
    <mergeCell ref="K4:K5"/>
    <mergeCell ref="L4:L5"/>
    <mergeCell ref="M4:M5"/>
    <mergeCell ref="P3:P5"/>
    <mergeCell ref="Q3:Q5"/>
    <mergeCell ref="R3:R5"/>
    <mergeCell ref="O4:O5"/>
    <mergeCell ref="N4:N5"/>
  </mergeCells>
  <dataValidations count="1">
    <dataValidation type="whole" errorStyle="warning" allowBlank="1" showInputMessage="1" showErrorMessage="1" errorTitle="Valor incorrecto" error="Número de episodios superior al número de determinaciones" sqref="I6:M11">
      <formula1>0</formula1>
      <formula2>$C6</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2:K57"/>
  <sheetViews>
    <sheetView showGridLines="0" workbookViewId="0"/>
  </sheetViews>
  <sheetFormatPr baseColWidth="10" defaultColWidth="11.44140625" defaultRowHeight="14.4"/>
  <cols>
    <col min="1" max="1" width="2.88671875" customWidth="1"/>
    <col min="3" max="3" width="43.33203125" customWidth="1"/>
    <col min="4" max="6" width="15.6640625" customWidth="1"/>
    <col min="7" max="7" width="19.33203125" customWidth="1"/>
    <col min="8" max="8" width="31.6640625" customWidth="1"/>
    <col min="9" max="9" width="16.88671875" customWidth="1"/>
    <col min="10" max="10" width="15.88671875" customWidth="1"/>
    <col min="11" max="11" width="31.109375" customWidth="1"/>
    <col min="12" max="12" width="2.88671875" customWidth="1"/>
  </cols>
  <sheetData>
    <row r="2" spans="2:11" ht="30" customHeight="1" thickBot="1">
      <c r="B2" s="143"/>
      <c r="C2" s="516" t="s">
        <v>117</v>
      </c>
      <c r="D2" s="516"/>
      <c r="E2" s="516"/>
      <c r="F2" s="232"/>
      <c r="G2" s="232"/>
      <c r="H2" s="143"/>
      <c r="I2" s="143"/>
      <c r="J2" s="143"/>
      <c r="K2" s="143"/>
    </row>
    <row r="3" spans="2:11" ht="15" thickTop="1">
      <c r="B3" s="143"/>
      <c r="C3" s="143"/>
      <c r="D3" s="143"/>
      <c r="E3" s="143"/>
      <c r="F3" s="143"/>
      <c r="G3" s="143"/>
      <c r="H3" s="143"/>
      <c r="I3" s="143"/>
      <c r="J3" s="143"/>
      <c r="K3" s="143"/>
    </row>
    <row r="4" spans="2:11" ht="15.75" customHeight="1" thickBot="1">
      <c r="B4" s="210"/>
      <c r="C4" s="162"/>
      <c r="D4" s="474" t="s">
        <v>717</v>
      </c>
      <c r="E4" s="474"/>
      <c r="F4" s="163"/>
      <c r="G4" s="163"/>
      <c r="H4" s="162"/>
      <c r="I4" s="517" t="s">
        <v>118</v>
      </c>
      <c r="J4" s="517"/>
      <c r="K4" s="163"/>
    </row>
    <row r="5" spans="2:11" ht="30.6" thickBot="1">
      <c r="B5" s="164" t="s">
        <v>119</v>
      </c>
      <c r="C5" s="164" t="s">
        <v>120</v>
      </c>
      <c r="D5" s="164" t="s">
        <v>121</v>
      </c>
      <c r="E5" s="164" t="s">
        <v>122</v>
      </c>
      <c r="F5" s="164" t="s">
        <v>123</v>
      </c>
      <c r="G5" s="164" t="s">
        <v>124</v>
      </c>
      <c r="H5" s="164" t="s">
        <v>125</v>
      </c>
      <c r="I5" s="164" t="s">
        <v>126</v>
      </c>
      <c r="J5" s="164" t="s">
        <v>127</v>
      </c>
      <c r="K5" s="164" t="s">
        <v>128</v>
      </c>
    </row>
    <row r="6" spans="2:11" ht="27.6">
      <c r="B6" s="156" t="s">
        <v>129</v>
      </c>
      <c r="C6" s="158" t="s">
        <v>718</v>
      </c>
      <c r="D6" s="159"/>
      <c r="E6" s="159"/>
      <c r="F6" s="233"/>
      <c r="G6" s="233"/>
      <c r="H6" s="161" t="s">
        <v>130</v>
      </c>
      <c r="I6" s="159"/>
      <c r="J6" s="159"/>
      <c r="K6" s="159"/>
    </row>
    <row r="7" spans="2:11">
      <c r="B7" s="157" t="s">
        <v>131</v>
      </c>
      <c r="C7" s="160" t="s">
        <v>719</v>
      </c>
      <c r="D7" s="233"/>
      <c r="E7" s="233"/>
      <c r="F7" s="233"/>
      <c r="G7" s="233"/>
      <c r="H7" s="161"/>
      <c r="I7" s="233"/>
      <c r="J7" s="233"/>
      <c r="K7" s="233"/>
    </row>
    <row r="8" spans="2:11" ht="15" customHeight="1">
      <c r="B8" s="157" t="s">
        <v>132</v>
      </c>
      <c r="C8" s="160" t="s">
        <v>720</v>
      </c>
      <c r="D8" s="124"/>
      <c r="E8" s="124"/>
      <c r="F8" s="124"/>
      <c r="G8" s="124"/>
      <c r="H8" s="124"/>
      <c r="I8" s="124"/>
      <c r="J8" s="124"/>
      <c r="K8" s="124"/>
    </row>
    <row r="9" spans="2:11">
      <c r="B9" s="157" t="s">
        <v>133</v>
      </c>
      <c r="C9" s="161" t="s">
        <v>134</v>
      </c>
      <c r="D9" s="124"/>
      <c r="E9" s="124"/>
      <c r="F9" s="124"/>
      <c r="G9" s="124"/>
      <c r="H9" s="124"/>
      <c r="I9" s="124"/>
      <c r="J9" s="124"/>
      <c r="K9" s="124"/>
    </row>
    <row r="10" spans="2:11">
      <c r="B10" s="157" t="s">
        <v>135</v>
      </c>
      <c r="C10" s="161" t="s">
        <v>136</v>
      </c>
      <c r="D10" s="124"/>
      <c r="E10" s="124"/>
      <c r="F10" s="124"/>
      <c r="G10" s="124"/>
      <c r="H10" s="124"/>
      <c r="I10" s="124"/>
      <c r="J10" s="124"/>
      <c r="K10" s="124"/>
    </row>
    <row r="11" spans="2:11">
      <c r="B11" s="157" t="s">
        <v>137</v>
      </c>
      <c r="C11" s="161"/>
      <c r="D11" s="124"/>
      <c r="E11" s="124"/>
      <c r="F11" s="124"/>
      <c r="G11" s="124"/>
      <c r="H11" s="124"/>
      <c r="I11" s="124"/>
      <c r="J11" s="124"/>
      <c r="K11" s="124"/>
    </row>
    <row r="12" spans="2:11">
      <c r="B12" s="157" t="s">
        <v>138</v>
      </c>
      <c r="C12" s="161" t="s">
        <v>139</v>
      </c>
      <c r="D12" s="124"/>
      <c r="E12" s="124"/>
      <c r="F12" s="124"/>
      <c r="G12" s="124"/>
      <c r="H12" s="124"/>
      <c r="I12" s="124"/>
      <c r="J12" s="124"/>
      <c r="K12" s="124"/>
    </row>
    <row r="13" spans="2:11">
      <c r="B13" s="157" t="s">
        <v>140</v>
      </c>
      <c r="C13" s="161" t="s">
        <v>141</v>
      </c>
      <c r="D13" s="124"/>
      <c r="E13" s="124"/>
      <c r="F13" s="124"/>
      <c r="G13" s="124"/>
      <c r="H13" s="124"/>
      <c r="I13" s="124"/>
      <c r="J13" s="124"/>
      <c r="K13" s="124"/>
    </row>
    <row r="14" spans="2:11">
      <c r="B14" s="157" t="s">
        <v>142</v>
      </c>
      <c r="C14" s="161" t="s">
        <v>143</v>
      </c>
      <c r="D14" s="124"/>
      <c r="E14" s="124"/>
      <c r="F14" s="124"/>
      <c r="G14" s="124"/>
      <c r="H14" s="124"/>
      <c r="I14" s="124"/>
      <c r="J14" s="124"/>
      <c r="K14" s="124"/>
    </row>
    <row r="15" spans="2:11">
      <c r="B15" s="137" t="s">
        <v>137</v>
      </c>
      <c r="C15" s="124"/>
      <c r="D15" s="124"/>
      <c r="E15" s="124"/>
      <c r="F15" s="124"/>
      <c r="G15" s="124"/>
      <c r="H15" s="124"/>
      <c r="I15" s="124"/>
      <c r="J15" s="124"/>
      <c r="K15" s="124"/>
    </row>
    <row r="17" spans="3:11" ht="30" customHeight="1" thickBot="1">
      <c r="C17" s="516" t="s">
        <v>144</v>
      </c>
      <c r="D17" s="516"/>
      <c r="E17" s="516"/>
      <c r="F17" s="232"/>
      <c r="G17" s="516" t="s">
        <v>145</v>
      </c>
      <c r="H17" s="516"/>
      <c r="I17" s="516"/>
      <c r="J17" s="516"/>
      <c r="K17" s="516"/>
    </row>
    <row r="18" spans="3:11" ht="15.6" thickTop="1" thickBot="1"/>
    <row r="19" spans="3:11" ht="30" customHeight="1" thickTop="1" thickBot="1">
      <c r="C19" s="146" t="s">
        <v>146</v>
      </c>
      <c r="D19" s="515" t="s">
        <v>147</v>
      </c>
      <c r="E19" s="515"/>
      <c r="F19" s="234"/>
      <c r="G19" s="518" t="s">
        <v>148</v>
      </c>
      <c r="H19" s="518" t="s">
        <v>149</v>
      </c>
      <c r="I19" s="518" t="s">
        <v>150</v>
      </c>
      <c r="J19" s="518" t="s">
        <v>151</v>
      </c>
      <c r="K19" s="235" t="s">
        <v>152</v>
      </c>
    </row>
    <row r="20" spans="3:11" ht="15" thickBot="1">
      <c r="C20" s="147" t="s">
        <v>153</v>
      </c>
      <c r="D20" s="147" t="s">
        <v>154</v>
      </c>
      <c r="E20" s="147" t="s">
        <v>155</v>
      </c>
      <c r="F20" s="234"/>
      <c r="G20" s="519"/>
      <c r="H20" s="519"/>
      <c r="I20" s="519"/>
      <c r="J20" s="519"/>
      <c r="K20" s="147" t="s">
        <v>156</v>
      </c>
    </row>
    <row r="21" spans="3:11" ht="15.6" thickTop="1" thickBot="1">
      <c r="C21" s="148" t="s">
        <v>157</v>
      </c>
      <c r="D21" s="150"/>
      <c r="E21" s="150" t="s">
        <v>158</v>
      </c>
      <c r="F21" s="152"/>
      <c r="G21" s="236" t="s">
        <v>133</v>
      </c>
      <c r="H21" s="237" t="s">
        <v>159</v>
      </c>
      <c r="I21" s="237" t="s">
        <v>160</v>
      </c>
      <c r="J21" s="237" t="s">
        <v>161</v>
      </c>
      <c r="K21" s="237" t="s">
        <v>162</v>
      </c>
    </row>
    <row r="22" spans="3:11" ht="15" thickBot="1">
      <c r="C22" s="150" t="s">
        <v>163</v>
      </c>
      <c r="D22" s="150"/>
      <c r="E22" s="150" t="s">
        <v>83</v>
      </c>
      <c r="F22" s="152"/>
      <c r="G22" s="236" t="s">
        <v>133</v>
      </c>
      <c r="H22" s="237" t="s">
        <v>159</v>
      </c>
      <c r="I22" s="237" t="s">
        <v>164</v>
      </c>
      <c r="J22" s="237" t="s">
        <v>165</v>
      </c>
      <c r="K22" s="237" t="s">
        <v>166</v>
      </c>
    </row>
    <row r="23" spans="3:11" ht="15" thickBot="1">
      <c r="C23" s="150" t="s">
        <v>76</v>
      </c>
      <c r="D23" s="150"/>
      <c r="E23" s="150" t="s">
        <v>84</v>
      </c>
      <c r="F23" s="152"/>
      <c r="G23" s="236" t="s">
        <v>133</v>
      </c>
      <c r="H23" s="237" t="s">
        <v>167</v>
      </c>
      <c r="I23" s="237" t="s">
        <v>168</v>
      </c>
      <c r="J23" s="237" t="s">
        <v>169</v>
      </c>
      <c r="K23" s="237" t="s">
        <v>170</v>
      </c>
    </row>
    <row r="24" spans="3:11" ht="15" thickBot="1">
      <c r="C24" s="150" t="s">
        <v>171</v>
      </c>
      <c r="D24" s="150"/>
      <c r="E24" s="150" t="s">
        <v>172</v>
      </c>
      <c r="F24" s="152"/>
      <c r="G24" s="236" t="s">
        <v>135</v>
      </c>
      <c r="H24" s="237" t="s">
        <v>173</v>
      </c>
      <c r="I24" s="237" t="s">
        <v>164</v>
      </c>
      <c r="J24" s="237" t="s">
        <v>174</v>
      </c>
      <c r="K24" s="237" t="s">
        <v>175</v>
      </c>
    </row>
    <row r="25" spans="3:11" ht="15" thickBot="1">
      <c r="C25" s="150" t="s">
        <v>176</v>
      </c>
      <c r="D25" s="150"/>
      <c r="E25" s="150" t="s">
        <v>177</v>
      </c>
      <c r="F25" s="152"/>
      <c r="G25" s="238"/>
      <c r="H25" s="239"/>
      <c r="I25" s="239"/>
      <c r="J25" s="239"/>
      <c r="K25" s="239"/>
    </row>
    <row r="26" spans="3:11" ht="15" thickBot="1">
      <c r="C26" s="148" t="s">
        <v>77</v>
      </c>
      <c r="D26" s="150"/>
      <c r="E26" s="150" t="s">
        <v>85</v>
      </c>
      <c r="F26" s="152"/>
      <c r="G26" s="152"/>
    </row>
    <row r="27" spans="3:11" ht="15" thickBot="1">
      <c r="C27" s="150" t="s">
        <v>178</v>
      </c>
      <c r="D27" s="150"/>
      <c r="E27" s="150" t="s">
        <v>179</v>
      </c>
      <c r="F27" s="152"/>
      <c r="G27" s="152"/>
    </row>
    <row r="28" spans="3:11" ht="15" thickBot="1">
      <c r="C28" s="149"/>
      <c r="D28" s="150"/>
      <c r="E28" s="150"/>
      <c r="F28" s="152"/>
      <c r="G28" s="152"/>
    </row>
    <row r="29" spans="3:11" ht="15" thickBot="1">
      <c r="C29" s="151"/>
      <c r="D29" s="152"/>
      <c r="E29" s="152"/>
      <c r="F29" s="152"/>
      <c r="G29" s="152"/>
    </row>
    <row r="30" spans="3:11" ht="15" thickBot="1">
      <c r="C30" s="153"/>
      <c r="D30" s="154"/>
      <c r="E30" s="154"/>
      <c r="F30" s="152"/>
      <c r="G30" s="152"/>
    </row>
    <row r="31" spans="3:11" ht="15.6" thickTop="1" thickBot="1">
      <c r="C31" s="155"/>
      <c r="D31" s="155"/>
      <c r="E31" s="155"/>
      <c r="F31" s="152"/>
      <c r="G31" s="152"/>
    </row>
    <row r="32" spans="3:11" ht="30" customHeight="1" thickTop="1" thickBot="1">
      <c r="C32" s="146" t="s">
        <v>180</v>
      </c>
      <c r="D32" s="515" t="s">
        <v>147</v>
      </c>
      <c r="E32" s="515"/>
      <c r="F32" s="234"/>
      <c r="G32" s="234"/>
    </row>
    <row r="33" spans="3:7" ht="15" thickBot="1">
      <c r="C33" s="147" t="s">
        <v>153</v>
      </c>
      <c r="D33" s="147" t="s">
        <v>154</v>
      </c>
      <c r="E33" s="147" t="s">
        <v>155</v>
      </c>
      <c r="F33" s="234"/>
      <c r="G33" s="234"/>
    </row>
    <row r="34" spans="3:7" ht="15.6" thickTop="1" thickBot="1">
      <c r="C34" s="148"/>
      <c r="D34" s="150"/>
      <c r="E34" s="150"/>
      <c r="F34" s="152"/>
      <c r="G34" s="152"/>
    </row>
    <row r="35" spans="3:7" ht="15" thickBot="1">
      <c r="C35" s="150"/>
      <c r="D35" s="150"/>
      <c r="E35" s="150"/>
      <c r="F35" s="152"/>
      <c r="G35" s="152"/>
    </row>
    <row r="36" spans="3:7" ht="15" thickBot="1">
      <c r="C36" s="150"/>
      <c r="D36" s="150"/>
      <c r="E36" s="150"/>
      <c r="F36" s="152"/>
      <c r="G36" s="152"/>
    </row>
    <row r="37" spans="3:7" ht="15" thickBot="1">
      <c r="C37" s="150"/>
      <c r="D37" s="150"/>
      <c r="E37" s="150"/>
      <c r="F37" s="152"/>
      <c r="G37" s="152"/>
    </row>
    <row r="38" spans="3:7" ht="15" thickBot="1">
      <c r="C38" s="150"/>
      <c r="D38" s="150"/>
      <c r="E38" s="150"/>
      <c r="F38" s="152"/>
      <c r="G38" s="152"/>
    </row>
    <row r="39" spans="3:7" ht="15" thickBot="1">
      <c r="C39" s="148"/>
      <c r="D39" s="150"/>
      <c r="E39" s="150"/>
      <c r="F39" s="152"/>
      <c r="G39" s="152"/>
    </row>
    <row r="40" spans="3:7" ht="15" thickBot="1">
      <c r="C40" s="150"/>
      <c r="D40" s="150"/>
      <c r="E40" s="150"/>
      <c r="F40" s="152"/>
      <c r="G40" s="152"/>
    </row>
    <row r="41" spans="3:7" ht="15" thickBot="1">
      <c r="C41" s="149"/>
      <c r="D41" s="150"/>
      <c r="E41" s="150"/>
      <c r="F41" s="152"/>
      <c r="G41" s="152"/>
    </row>
    <row r="42" spans="3:7" ht="15" thickBot="1">
      <c r="C42" s="151"/>
      <c r="D42" s="152"/>
      <c r="E42" s="152"/>
      <c r="F42" s="152"/>
      <c r="G42" s="152"/>
    </row>
    <row r="43" spans="3:7" ht="15" thickBot="1">
      <c r="C43" s="153"/>
      <c r="D43" s="154"/>
      <c r="E43" s="154"/>
      <c r="F43" s="152"/>
      <c r="G43" s="152"/>
    </row>
    <row r="44" spans="3:7" ht="15.6" thickTop="1" thickBot="1">
      <c r="C44" s="155"/>
      <c r="D44" s="155"/>
      <c r="E44" s="155"/>
      <c r="F44" s="152"/>
      <c r="G44" s="152"/>
    </row>
    <row r="45" spans="3:7" ht="30" customHeight="1" thickTop="1" thickBot="1">
      <c r="C45" s="146" t="s">
        <v>180</v>
      </c>
      <c r="D45" s="515" t="s">
        <v>147</v>
      </c>
      <c r="E45" s="515"/>
      <c r="F45" s="234"/>
      <c r="G45" s="234"/>
    </row>
    <row r="46" spans="3:7" ht="15" thickBot="1">
      <c r="C46" s="147" t="s">
        <v>153</v>
      </c>
      <c r="D46" s="147" t="s">
        <v>154</v>
      </c>
      <c r="E46" s="147" t="s">
        <v>155</v>
      </c>
      <c r="F46" s="234"/>
      <c r="G46" s="234"/>
    </row>
    <row r="47" spans="3:7" ht="15.6" thickTop="1" thickBot="1">
      <c r="C47" s="148"/>
      <c r="D47" s="150"/>
      <c r="E47" s="150"/>
      <c r="F47" s="152"/>
      <c r="G47" s="152"/>
    </row>
    <row r="48" spans="3:7" ht="15" thickBot="1">
      <c r="C48" s="150"/>
      <c r="D48" s="150"/>
      <c r="E48" s="150"/>
      <c r="F48" s="152"/>
      <c r="G48" s="152"/>
    </row>
    <row r="49" spans="3:7" ht="15" thickBot="1">
      <c r="C49" s="150"/>
      <c r="D49" s="150"/>
      <c r="E49" s="150"/>
      <c r="F49" s="152"/>
      <c r="G49" s="152"/>
    </row>
    <row r="50" spans="3:7" ht="15" thickBot="1">
      <c r="C50" s="150"/>
      <c r="D50" s="150"/>
      <c r="E50" s="150"/>
      <c r="F50" s="152"/>
      <c r="G50" s="152"/>
    </row>
    <row r="51" spans="3:7" ht="15" thickBot="1">
      <c r="C51" s="150"/>
      <c r="D51" s="150"/>
      <c r="E51" s="150"/>
      <c r="F51" s="152"/>
      <c r="G51" s="152"/>
    </row>
    <row r="52" spans="3:7" ht="15" thickBot="1">
      <c r="C52" s="148"/>
      <c r="D52" s="150"/>
      <c r="E52" s="150"/>
      <c r="F52" s="152"/>
      <c r="G52" s="152"/>
    </row>
    <row r="53" spans="3:7" ht="15" thickBot="1">
      <c r="C53" s="150"/>
      <c r="D53" s="150"/>
      <c r="E53" s="150"/>
      <c r="F53" s="152"/>
      <c r="G53" s="152"/>
    </row>
    <row r="54" spans="3:7" ht="15" thickBot="1">
      <c r="C54" s="149"/>
      <c r="D54" s="150"/>
      <c r="E54" s="150"/>
      <c r="F54" s="152"/>
      <c r="G54" s="152"/>
    </row>
    <row r="55" spans="3:7" ht="15" thickBot="1">
      <c r="C55" s="151"/>
      <c r="D55" s="152"/>
      <c r="E55" s="152"/>
      <c r="F55" s="152"/>
      <c r="G55" s="152"/>
    </row>
    <row r="56" spans="3:7" ht="15" thickBot="1">
      <c r="C56" s="153"/>
      <c r="D56" s="154"/>
      <c r="E56" s="154"/>
      <c r="F56" s="152"/>
      <c r="G56" s="152"/>
    </row>
    <row r="57" spans="3:7" ht="15" thickTop="1"/>
  </sheetData>
  <mergeCells count="12">
    <mergeCell ref="I4:J4"/>
    <mergeCell ref="D19:E19"/>
    <mergeCell ref="G19:G20"/>
    <mergeCell ref="H19:H20"/>
    <mergeCell ref="I19:I20"/>
    <mergeCell ref="J19:J20"/>
    <mergeCell ref="G17:K17"/>
    <mergeCell ref="D32:E32"/>
    <mergeCell ref="D45:E45"/>
    <mergeCell ref="D4:E4"/>
    <mergeCell ref="C17:E17"/>
    <mergeCell ref="C2:E2"/>
  </mergeCells>
  <phoneticPr fontId="41" type="noConversion"/>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CEAE166FE489146A46238BB49BC56FE" ma:contentTypeVersion="11" ma:contentTypeDescription="Crear nuevo documento." ma:contentTypeScope="" ma:versionID="201cc2f3a43890b7772fccb67403bb3e">
  <xsd:schema xmlns:xsd="http://www.w3.org/2001/XMLSchema" xmlns:xs="http://www.w3.org/2001/XMLSchema" xmlns:p="http://schemas.microsoft.com/office/2006/metadata/properties" xmlns:ns2="a7b4e9d0-8019-4b27-80d2-0a4a6d1cc936" xmlns:ns3="43459f70-a387-45a3-b084-d98463fcc6da" targetNamespace="http://schemas.microsoft.com/office/2006/metadata/properties" ma:root="true" ma:fieldsID="0bd8dae73f3209ac67778cbdea0d24f4" ns2:_="" ns3:_="">
    <xsd:import namespace="a7b4e9d0-8019-4b27-80d2-0a4a6d1cc936"/>
    <xsd:import namespace="43459f70-a387-45a3-b084-d98463fcc6d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b4e9d0-8019-4b27-80d2-0a4a6d1cc9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fd49586-4e9d-4401-97cc-84a6e35ca03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459f70-a387-45a3-b084-d98463fcc6d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de64e7f-66af-429c-8dab-69ccfefa73d6}" ma:internalName="TaxCatchAll" ma:showField="CatchAllData" ma:web="43459f70-a387-45a3-b084-d98463fcc6d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7b4e9d0-8019-4b27-80d2-0a4a6d1cc936">
      <Terms xmlns="http://schemas.microsoft.com/office/infopath/2007/PartnerControls"/>
    </lcf76f155ced4ddcb4097134ff3c332f>
    <TaxCatchAll xmlns="43459f70-a387-45a3-b084-d98463fcc6d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a U x S W c I + 9 o 6 k A A A A 9 Q A A A B I A H A B D b 2 5 m a W c v U G F j a 2 F n Z S 5 4 b W w g o h g A K K A U A A A A A A A A A A A A A A A A A A A A A A A A A A A A h Y 8 x D o I w G I W v Q r r T l h K j I T 9 l M G 6 S m J A Y 1 6 Z U a I R i a L H c z c E j e Q U x i r o 5 v u 9 9 w 3 v 3 6 w 2 y s W 2 C i + q t 7 k y K I k x R o I z s S m 2 q F A 3 u G K 5 Q x m E n 5 E l U K p h k Y 5 P R l i m q n T s n h H j v s Y 9 x 1 1 e E U R q R Q 7 4 t Z K 1 a g T 6 y / i + H 2 l g n j F S I w / 4 1 h j M c x T F e L D E F M j P I t f n 2 b J r 7 b H 8 g r I f G D b 3 i y o a b A s g c g b w v 8 A d Q S w M E F A A C A A g A a U x S 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l M U l k o i k e 4 D g A A A B E A A A A T A B w A R m 9 y b X V s Y X M v U 2 V j d G l v b j E u b S C i G A A o o B Q A A A A A A A A A A A A A A A A A A A A A A A A A A A A r T k 0 u y c z P U w i G 0 I b W A F B L A Q I t A B Q A A g A I A G l M U l n C P v a O p A A A A P U A A A A S A A A A A A A A A A A A A A A A A A A A A A B D b 2 5 m a W c v U G F j a 2 F n Z S 5 4 b W x Q S w E C L Q A U A A I A C A B p T F J Z D 8 r p q 6 Q A A A D p A A A A E w A A A A A A A A A A A A A A A A D w A A A A W 0 N v b n R l b n R f V H l w Z X N d L n h t b F B L A Q I t A B Q A A g A I A G l M U l 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y C z V G C J H C R b j q 7 h d / n G j O A A A A A A I A A A A A A B B m A A A A A Q A A I A A A A L H V T J m q u H r Q p p 2 W n S H 7 J B f O 2 L n / V y Z W o U h E v v o b H Y t e A A A A A A 6 A A A A A A g A A I A A A A I B K G Y L u L T Q x V w m O Z b c D c D t c Z a N A 3 Y 3 u z t 4 g s Q t h M L t q U A A A A N 1 O D i F J 9 n 4 q P 8 o S q o t 8 n B A D e 9 / e T P F X 8 D 3 a t G 8 V 6 4 3 U n 1 w D 4 T F W P x l K o W n J f R o l J s E c y 2 V l C K 9 I u F P x 7 e J 2 K k H s v K 0 O y L p G + + q K t p e I S 9 a N Q A A A A A y w Q d f m v + 1 4 I q A P E E A F 6 d A Y l X J M Y J / 9 G R F i a v z 3 5 / I P D M M o 3 v I c s R l Z B E d e v 0 K 9 i u 1 E y + T L 9 O / f Q a 9 A x p c e D i s = < / D a t a M a s h u p > 
</file>

<file path=customXml/itemProps1.xml><?xml version="1.0" encoding="utf-8"?>
<ds:datastoreItem xmlns:ds="http://schemas.openxmlformats.org/officeDocument/2006/customXml" ds:itemID="{2A92BBEF-FC7F-4F82-8C94-44A18BDA12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b4e9d0-8019-4b27-80d2-0a4a6d1cc936"/>
    <ds:schemaRef ds:uri="43459f70-a387-45a3-b084-d98463fcc6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B0812-BC3F-453B-9CE2-AAD1F8162F16}">
  <ds:schemaRefs>
    <ds:schemaRef ds:uri="http://schemas.microsoft.com/office/2006/metadata/properties"/>
    <ds:schemaRef ds:uri="http://purl.org/dc/dcmitype/"/>
    <ds:schemaRef ds:uri="http://purl.org/dc/elements/1.1/"/>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43459f70-a387-45a3-b084-d98463fcc6da"/>
    <ds:schemaRef ds:uri="a7b4e9d0-8019-4b27-80d2-0a4a6d1cc936"/>
    <ds:schemaRef ds:uri="http://www.w3.org/XML/1998/namespace"/>
  </ds:schemaRefs>
</ds:datastoreItem>
</file>

<file path=customXml/itemProps3.xml><?xml version="1.0" encoding="utf-8"?>
<ds:datastoreItem xmlns:ds="http://schemas.openxmlformats.org/officeDocument/2006/customXml" ds:itemID="{6F444338-59E6-4AAD-BEF4-992D522D5E2D}">
  <ds:schemaRefs>
    <ds:schemaRef ds:uri="http://schemas.microsoft.com/sharepoint/v3/contenttype/forms"/>
  </ds:schemaRefs>
</ds:datastoreItem>
</file>

<file path=customXml/itemProps4.xml><?xml version="1.0" encoding="utf-8"?>
<ds:datastoreItem xmlns:ds="http://schemas.openxmlformats.org/officeDocument/2006/customXml" ds:itemID="{CE99D8D7-BAB5-4553-ABB3-3D4008B9B0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Índice</vt:lpstr>
      <vt:lpstr>1.4.FichaResumen</vt:lpstr>
      <vt:lpstr>2.2.aBruta</vt:lpstr>
      <vt:lpstr>2.2.bSecundario</vt:lpstr>
      <vt:lpstr>2.2.cDepurada</vt:lpstr>
      <vt:lpstr>2.2.dRegenerada</vt:lpstr>
      <vt:lpstr>2.2.f.Vol</vt:lpstr>
      <vt:lpstr>2.3.HistoricoCont</vt:lpstr>
      <vt:lpstr>2.4PI</vt:lpstr>
      <vt:lpstr>2.6.a.Det.Clase.Generada</vt:lpstr>
      <vt:lpstr>2.6.b.UsoPrevisto_Clase. </vt:lpstr>
      <vt:lpstr>2.7.EntornoAgua</vt:lpstr>
      <vt:lpstr>3.1.Responsables</vt:lpstr>
      <vt:lpstr>4.2.CatálagoMedidas</vt:lpstr>
      <vt:lpstr>5.AgentesPeligrosos</vt:lpstr>
      <vt:lpstr>7.a.Ishikawa</vt:lpstr>
      <vt:lpstr>7.0.InstruccionesRiesgos</vt:lpstr>
      <vt:lpstr>7.b.Probabilidad</vt:lpstr>
      <vt:lpstr>7.c.Gravedad</vt:lpstr>
      <vt:lpstr>7.d.Evaluación</vt:lpstr>
      <vt:lpstr>7.3.Resumen Riesgos</vt:lpstr>
      <vt:lpstr>8.PerfilRiesgo</vt:lpstr>
      <vt:lpstr>9.Solicitud ProdSum</vt:lpstr>
      <vt:lpstr>10.Solicitud Conce</vt:lpstr>
      <vt:lpstr>AUX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MITERD</dc:creator>
  <cp:keywords/>
  <dc:description/>
  <cp:revision/>
  <cp:lastPrinted>2024-10-21T14:27:56Z</cp:lastPrinted>
  <dcterms:created xsi:type="dcterms:W3CDTF">2023-07-21T08:43:31Z</dcterms:created>
  <dcterms:modified xsi:type="dcterms:W3CDTF">2025-01-14T09:33:59Z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0x0101006CEAE166FE489146A46238BB49BC56FE</vt:lpwstr>
  </property>
  <property fmtid="{D5CDD505-2E9C-101B-9397-08002B2CF9AE}" pid="3" name="MediaServiceImageTags">
    <vt:lpwstr/>
  </property>
</Properties>
</file>